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bookViews>
    <workbookView xWindow="4485" yWindow="465" windowWidth="28200" windowHeight="17895" tabRatio="500"/>
  </bookViews>
  <sheets>
    <sheet name="Human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5" l="1"/>
  <c r="O76" i="5"/>
  <c r="N76" i="5"/>
  <c r="M76" i="5"/>
  <c r="P75" i="5"/>
  <c r="O75" i="5"/>
  <c r="N75" i="5"/>
  <c r="M75" i="5"/>
  <c r="P74" i="5"/>
  <c r="O74" i="5"/>
  <c r="N74" i="5"/>
  <c r="M74" i="5"/>
  <c r="P73" i="5"/>
  <c r="E67" i="5" s="1"/>
  <c r="O73" i="5"/>
  <c r="N73" i="5"/>
  <c r="E69" i="5" s="1"/>
  <c r="M73" i="5"/>
  <c r="P72" i="5"/>
  <c r="O72" i="5"/>
  <c r="N72" i="5"/>
  <c r="M72" i="5"/>
  <c r="O71" i="5"/>
  <c r="N71" i="5"/>
  <c r="M71" i="5"/>
  <c r="P71" i="5" s="1"/>
  <c r="E71" i="5"/>
  <c r="O70" i="5"/>
  <c r="N70" i="5"/>
  <c r="M70" i="5"/>
  <c r="P70" i="5" s="1"/>
  <c r="O69" i="5"/>
  <c r="N69" i="5"/>
  <c r="M69" i="5"/>
  <c r="P69" i="5" s="1"/>
  <c r="O68" i="5"/>
  <c r="N68" i="5"/>
  <c r="M68" i="5"/>
  <c r="P68" i="5" s="1"/>
  <c r="O67" i="5"/>
  <c r="N67" i="5"/>
  <c r="M67" i="5"/>
  <c r="P67" i="5" s="1"/>
  <c r="O66" i="5"/>
  <c r="N66" i="5"/>
  <c r="M66" i="5"/>
  <c r="P66" i="5" s="1"/>
  <c r="O65" i="5"/>
  <c r="N65" i="5"/>
  <c r="M65" i="5"/>
  <c r="P65" i="5" s="1"/>
  <c r="P64" i="5"/>
  <c r="O64" i="5"/>
  <c r="N64" i="5"/>
  <c r="M64" i="5"/>
  <c r="O63" i="5"/>
  <c r="N63" i="5"/>
  <c r="M63" i="5"/>
  <c r="P63" i="5" s="1"/>
  <c r="P62" i="5"/>
  <c r="O62" i="5"/>
  <c r="N62" i="5"/>
  <c r="M62" i="5"/>
  <c r="N57" i="5"/>
  <c r="O56" i="5"/>
  <c r="N56" i="5"/>
  <c r="M56" i="5"/>
  <c r="P56" i="5" s="1"/>
  <c r="O55" i="5"/>
  <c r="N55" i="5"/>
  <c r="M55" i="5"/>
  <c r="P55" i="5" s="1"/>
  <c r="O54" i="5"/>
  <c r="N54" i="5"/>
  <c r="M54" i="5"/>
  <c r="P54" i="5" s="1"/>
  <c r="O53" i="5"/>
  <c r="N53" i="5"/>
  <c r="M53" i="5"/>
  <c r="P53" i="5" s="1"/>
  <c r="O52" i="5"/>
  <c r="N52" i="5"/>
  <c r="M52" i="5"/>
  <c r="P52" i="5" s="1"/>
  <c r="O51" i="5"/>
  <c r="N51" i="5"/>
  <c r="M51" i="5"/>
  <c r="P51" i="5" s="1"/>
  <c r="O50" i="5"/>
  <c r="N50" i="5"/>
  <c r="M50" i="5"/>
  <c r="P50" i="5" s="1"/>
  <c r="O49" i="5"/>
  <c r="N49" i="5"/>
  <c r="M49" i="5"/>
  <c r="P49" i="5" s="1"/>
  <c r="O48" i="5"/>
  <c r="O57" i="5" s="1"/>
  <c r="N48" i="5"/>
  <c r="M48" i="5"/>
  <c r="P48" i="5" s="1"/>
  <c r="P57" i="5" s="1"/>
  <c r="O43" i="5"/>
  <c r="N43" i="5"/>
  <c r="M43" i="5"/>
  <c r="P43" i="5" s="1"/>
  <c r="O42" i="5"/>
  <c r="N42" i="5"/>
  <c r="M42" i="5"/>
  <c r="P42" i="5" s="1"/>
  <c r="O41" i="5"/>
  <c r="N41" i="5"/>
  <c r="M41" i="5"/>
  <c r="P41" i="5" s="1"/>
  <c r="O40" i="5"/>
  <c r="N40" i="5"/>
  <c r="M40" i="5"/>
  <c r="P40" i="5" s="1"/>
  <c r="O39" i="5"/>
  <c r="N39" i="5"/>
  <c r="M39" i="5"/>
  <c r="P39" i="5" s="1"/>
  <c r="P38" i="5"/>
  <c r="O38" i="5"/>
  <c r="N38" i="5"/>
  <c r="M38" i="5"/>
  <c r="E38" i="5"/>
  <c r="P37" i="5"/>
  <c r="O37" i="5"/>
  <c r="N37" i="5"/>
  <c r="M37" i="5"/>
  <c r="P36" i="5"/>
  <c r="O36" i="5"/>
  <c r="N36" i="5"/>
  <c r="M36" i="5"/>
  <c r="E36" i="5"/>
  <c r="P35" i="5"/>
  <c r="O35" i="5"/>
  <c r="N35" i="5"/>
  <c r="M35" i="5"/>
  <c r="P34" i="5"/>
  <c r="O34" i="5"/>
  <c r="N34" i="5"/>
  <c r="M34" i="5"/>
  <c r="E34" i="5"/>
  <c r="P33" i="5"/>
  <c r="O33" i="5"/>
  <c r="N33" i="5"/>
  <c r="M33" i="5"/>
  <c r="P32" i="5"/>
  <c r="O32" i="5"/>
  <c r="N32" i="5"/>
  <c r="M32" i="5"/>
  <c r="O31" i="5"/>
  <c r="N31" i="5"/>
  <c r="M31" i="5"/>
  <c r="P31" i="5" s="1"/>
  <c r="P30" i="5"/>
  <c r="O30" i="5"/>
  <c r="N30" i="5"/>
  <c r="M30" i="5"/>
  <c r="O29" i="5"/>
  <c r="N29" i="5"/>
  <c r="M29" i="5"/>
  <c r="P29" i="5" s="1"/>
  <c r="R29" i="5" s="1"/>
  <c r="P23" i="5"/>
  <c r="O23" i="5"/>
  <c r="N23" i="5"/>
  <c r="M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B17" i="5"/>
  <c r="O16" i="5"/>
  <c r="O24" i="5" s="1"/>
  <c r="N16" i="5"/>
  <c r="M16" i="5"/>
  <c r="P16" i="5" s="1"/>
  <c r="C16" i="5"/>
  <c r="P15" i="5"/>
  <c r="P24" i="5" s="1"/>
  <c r="O15" i="5"/>
  <c r="N15" i="5"/>
  <c r="N24" i="5" s="1"/>
  <c r="M15" i="5"/>
  <c r="E15" i="5"/>
  <c r="C15" i="5"/>
  <c r="D15" i="5" l="1"/>
  <c r="S29" i="5"/>
  <c r="S30" i="5"/>
  <c r="Q30" i="5"/>
  <c r="R31" i="5"/>
  <c r="S31" i="5"/>
  <c r="S32" i="5"/>
  <c r="Q32" i="5"/>
  <c r="E33" i="5"/>
  <c r="S33" i="5"/>
  <c r="Q33" i="5"/>
  <c r="S34" i="5"/>
  <c r="Q34" i="5"/>
  <c r="S35" i="5"/>
  <c r="Q35" i="5"/>
  <c r="S36" i="5"/>
  <c r="Q36" i="5"/>
  <c r="S37" i="5"/>
  <c r="Q37" i="5"/>
  <c r="S38" i="5"/>
  <c r="Q38" i="5"/>
  <c r="R38" i="5"/>
  <c r="R63" i="5"/>
  <c r="S63" i="5"/>
  <c r="Q63" i="5"/>
  <c r="S64" i="5"/>
  <c r="R66" i="5"/>
  <c r="S66" i="5"/>
  <c r="Q66" i="5"/>
  <c r="R68" i="5"/>
  <c r="S68" i="5"/>
  <c r="Q68" i="5"/>
  <c r="R70" i="5"/>
  <c r="S70" i="5"/>
  <c r="Q70" i="5"/>
  <c r="R71" i="5"/>
  <c r="S71" i="5"/>
  <c r="Q71" i="5"/>
  <c r="Q29" i="5"/>
  <c r="E35" i="5" s="1"/>
  <c r="R30" i="5"/>
  <c r="E37" i="5" s="1"/>
  <c r="Q31" i="5"/>
  <c r="R32" i="5"/>
  <c r="R33" i="5"/>
  <c r="R34" i="5"/>
  <c r="R35" i="5"/>
  <c r="R36" i="5"/>
  <c r="R37" i="5"/>
  <c r="R65" i="5"/>
  <c r="S65" i="5"/>
  <c r="Q65" i="5"/>
  <c r="E68" i="5" s="1"/>
  <c r="R67" i="5"/>
  <c r="S67" i="5"/>
  <c r="Q67" i="5"/>
  <c r="R69" i="5"/>
  <c r="S69" i="5"/>
  <c r="Q69" i="5"/>
  <c r="R62" i="5"/>
  <c r="R64" i="5"/>
  <c r="E70" i="5" s="1"/>
  <c r="Q62" i="5"/>
  <c r="S62" i="5"/>
  <c r="E66" i="5" s="1"/>
  <c r="E16" i="5" s="1"/>
  <c r="Q64" i="5"/>
  <c r="D16" i="5" l="1"/>
</calcChain>
</file>

<file path=xl/sharedStrings.xml><?xml version="1.0" encoding="utf-8"?>
<sst xmlns="http://schemas.openxmlformats.org/spreadsheetml/2006/main" count="89" uniqueCount="44">
  <si>
    <t>Pos</t>
  </si>
  <si>
    <t>A</t>
  </si>
  <si>
    <t>C</t>
  </si>
  <si>
    <t>G</t>
  </si>
  <si>
    <t>T</t>
  </si>
  <si>
    <t>Min</t>
  </si>
  <si>
    <t>Max</t>
  </si>
  <si>
    <t>Nt</t>
  </si>
  <si>
    <t>Score</t>
  </si>
  <si>
    <t>Sum</t>
  </si>
  <si>
    <t>Sequence</t>
  </si>
  <si>
    <t>#</t>
  </si>
  <si>
    <t>Variable</t>
  </si>
  <si>
    <t>Value</t>
  </si>
  <si>
    <t>T1</t>
  </si>
  <si>
    <t>T2</t>
  </si>
  <si>
    <t>L1</t>
  </si>
  <si>
    <t>L2</t>
  </si>
  <si>
    <t>H1</t>
  </si>
  <si>
    <t>H2</t>
  </si>
  <si>
    <t>GT-AG Score</t>
  </si>
  <si>
    <t>GC-AG Score</t>
  </si>
  <si>
    <t>Intron Type =</t>
  </si>
  <si>
    <t>Length</t>
  </si>
  <si>
    <t>GT-AG Acceptor Sub-Calc.</t>
  </si>
  <si>
    <t>GC-AG Acceptor Sub-Calc.</t>
  </si>
  <si>
    <t>Two lowest-scoring poly-T nts</t>
  </si>
  <si>
    <t>Donor Site (-3+6)</t>
  </si>
  <si>
    <t>Acceptor Site (-14+1)</t>
  </si>
  <si>
    <t>GC-AG Intron Acceptor Site - PWM and Calculation</t>
  </si>
  <si>
    <t>GT-AG Intron Acceptor Site - PWM and Calculation</t>
  </si>
  <si>
    <t>GT-AG Intron Donor Site - PWM and Calculation</t>
  </si>
  <si>
    <t>GC-AG Intron Donor Site - PWM and Calculation</t>
  </si>
  <si>
    <t>CAGgtaagt</t>
  </si>
  <si>
    <t>tttttttttttcagG</t>
  </si>
  <si>
    <r>
      <t>2. If the donor sequence is of the form "NNN</t>
    </r>
    <r>
      <rPr>
        <b/>
        <sz val="12"/>
        <color theme="1"/>
        <rFont val="Calibri (Body)"/>
      </rPr>
      <t>gt</t>
    </r>
    <r>
      <rPr>
        <sz val="12"/>
        <color theme="1"/>
        <rFont val="Calibri"/>
        <family val="2"/>
        <scheme val="minor"/>
      </rPr>
      <t>nnnn", use the GT-AG scores. If it is "NNN</t>
    </r>
    <r>
      <rPr>
        <b/>
        <sz val="12"/>
        <color theme="1"/>
        <rFont val="Calibri"/>
        <family val="2"/>
        <scheme val="minor"/>
      </rPr>
      <t>gc</t>
    </r>
    <r>
      <rPr>
        <sz val="12"/>
        <color theme="1"/>
        <rFont val="Calibri"/>
        <family val="2"/>
        <scheme val="minor"/>
      </rPr>
      <t>nnnn", use the GC-AG scores.</t>
    </r>
  </si>
  <si>
    <t>3. If only the acceptor sequence is known, use the GT-AG score by default.</t>
  </si>
  <si>
    <t>4. If the first two and last two bases of the intron are neither GT-AG nor GC-AG in the wild-type/normal, use whichever score pair has the higher donor score.</t>
  </si>
  <si>
    <t>5. Do not use this score calculator for predicting splicing of U12 introns (the minor spliceosome).</t>
  </si>
  <si>
    <t>Instructions for using this Shapiro-Senapathy Splice Site Score Calculator</t>
  </si>
  <si>
    <t>1. Paste human donor (3/6) and acceptor (14/1) splice site sequences in the "Sequence" cells below. Enter both splice sites for the same intron where possible.</t>
  </si>
  <si>
    <t>References</t>
  </si>
  <si>
    <t>Calculations as per Shapiro &amp; Senapathy 1987 (ref. 54)</t>
  </si>
  <si>
    <t>Matrices as per Sheth et al. 2006 (ref. 55), sans pseudo-score correction (0.01).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</si>
</sst>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"/>
      <family val="2"/>
    </font>
    <font>
      <b/>
      <sz val="10"/>
      <color rgb="FF000000"/>
      <name val="Helvetica"/>
      <family val="2"/>
    </font>
    <font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Helvetica"/>
      <family val="2"/>
    </font>
    <font>
      <i/>
      <sz val="10"/>
      <color theme="1"/>
      <name val="Helvetica"/>
      <family val="2"/>
    </font>
    <font>
      <b/>
      <i/>
      <sz val="10"/>
      <color rgb="FF000000"/>
      <name val="Helvetica"/>
      <family val="2"/>
    </font>
    <font>
      <sz val="10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b/>
      <sz val="10"/>
      <color rgb="FFFF0000"/>
      <name val="Helvetica"/>
      <family val="2"/>
    </font>
    <font>
      <b/>
      <sz val="11"/>
      <color rgb="FF000000"/>
      <name val="Helvetica"/>
      <family val="2"/>
    </font>
    <font>
      <sz val="13"/>
      <color theme="1"/>
      <name val="Helvetica"/>
      <family val="2"/>
    </font>
    <font>
      <b/>
      <sz val="10"/>
      <color rgb="FF0070C0"/>
      <name val="Helvetica"/>
      <family val="2"/>
    </font>
    <font>
      <sz val="10"/>
      <color rgb="FF000000"/>
      <name val="Helvetica"/>
      <family val="2"/>
    </font>
    <font>
      <i/>
      <sz val="12"/>
      <color theme="1"/>
      <name val="Helvetica"/>
      <family val="2"/>
    </font>
    <font>
      <u/>
      <sz val="13"/>
      <color theme="1"/>
      <name val="Helvetica"/>
      <family val="2"/>
    </font>
    <font>
      <b/>
      <u/>
      <sz val="10"/>
      <color theme="1"/>
      <name val="Helvetica"/>
      <family val="2"/>
    </font>
    <font>
      <sz val="12"/>
      <color theme="1"/>
      <name val="Courier New"/>
      <family val="1"/>
    </font>
    <font>
      <b/>
      <sz val="12"/>
      <color theme="1"/>
      <name val="Calibri (Body)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0" fontId="13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2" fontId="14" fillId="0" borderId="0" xfId="0" applyNumberFormat="1" applyFont="1"/>
    <xf numFmtId="2" fontId="17" fillId="0" borderId="0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7" fillId="0" borderId="0" xfId="0" applyNumberFormat="1" applyFont="1"/>
    <xf numFmtId="164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15" fillId="0" borderId="7" xfId="0" applyFont="1" applyBorder="1"/>
    <xf numFmtId="0" fontId="13" fillId="0" borderId="7" xfId="0" applyFont="1" applyBorder="1"/>
    <xf numFmtId="0" fontId="13" fillId="0" borderId="8" xfId="0" applyFont="1" applyBorder="1"/>
    <xf numFmtId="0" fontId="19" fillId="0" borderId="0" xfId="0" applyFont="1"/>
    <xf numFmtId="164" fontId="18" fillId="0" borderId="6" xfId="0" applyNumberFormat="1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3" fillId="0" borderId="0" xfId="0" applyFont="1" applyBorder="1"/>
    <xf numFmtId="0" fontId="7" fillId="0" borderId="2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18" fillId="0" borderId="21" xfId="0" applyNumberFormat="1" applyFont="1" applyBorder="1" applyAlignment="1">
      <alignment horizontal="center"/>
    </xf>
    <xf numFmtId="0" fontId="16" fillId="0" borderId="0" xfId="0" applyFont="1"/>
    <xf numFmtId="0" fontId="20" fillId="0" borderId="0" xfId="0" applyFont="1"/>
    <xf numFmtId="0" fontId="7" fillId="0" borderId="14" xfId="0" applyFont="1" applyBorder="1" applyAlignment="1">
      <alignment horizontal="center"/>
    </xf>
    <xf numFmtId="164" fontId="18" fillId="0" borderId="1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5" fillId="0" borderId="0" xfId="0" applyFont="1"/>
    <xf numFmtId="0" fontId="14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7" fillId="0" borderId="7" xfId="0" applyFont="1" applyBorder="1"/>
    <xf numFmtId="0" fontId="24" fillId="0" borderId="0" xfId="0" applyFont="1"/>
    <xf numFmtId="0" fontId="22" fillId="2" borderId="18" xfId="0" applyFont="1" applyFill="1" applyBorder="1"/>
    <xf numFmtId="0" fontId="22" fillId="2" borderId="17" xfId="0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24"/>
  <sheetViews>
    <sheetView tabSelected="1" zoomScale="150" zoomScaleNormal="150" workbookViewId="0">
      <selection activeCell="C11" sqref="C11"/>
    </sheetView>
  </sheetViews>
  <sheetFormatPr defaultColWidth="11" defaultRowHeight="15.75"/>
  <cols>
    <col min="1" max="1" width="18" customWidth="1"/>
    <col min="2" max="2" width="18.875" bestFit="1" customWidth="1"/>
    <col min="3" max="3" width="6.625" customWidth="1"/>
    <col min="4" max="4" width="11.625" customWidth="1"/>
    <col min="5" max="5" width="12.125" bestFit="1" customWidth="1"/>
    <col min="6" max="6" width="5.5" customWidth="1"/>
    <col min="7" max="7" width="3.625" customWidth="1"/>
    <col min="8" max="8" width="4.875" style="4" bestFit="1" customWidth="1"/>
    <col min="9" max="9" width="5.875" style="4" bestFit="1" customWidth="1"/>
    <col min="10" max="10" width="5.625" style="4" bestFit="1" customWidth="1"/>
    <col min="11" max="12" width="5.875" style="4" bestFit="1" customWidth="1"/>
    <col min="13" max="13" width="4.875" style="4" bestFit="1" customWidth="1"/>
    <col min="14" max="14" width="4.875" bestFit="1" customWidth="1"/>
    <col min="15" max="15" width="5.625" bestFit="1" customWidth="1"/>
    <col min="16" max="16" width="6" bestFit="1" customWidth="1"/>
    <col min="17" max="17" width="5.625" customWidth="1"/>
    <col min="18" max="18" width="5" style="4" bestFit="1" customWidth="1"/>
    <col min="19" max="19" width="6.125" bestFit="1" customWidth="1"/>
  </cols>
  <sheetData>
    <row r="1" spans="1:20">
      <c r="A1" s="78" t="s">
        <v>39</v>
      </c>
      <c r="S1" s="78" t="s">
        <v>41</v>
      </c>
    </row>
    <row r="2" spans="1:20">
      <c r="A2" s="2"/>
    </row>
    <row r="3" spans="1:20">
      <c r="A3" t="s">
        <v>40</v>
      </c>
      <c r="S3" s="3" t="s">
        <v>42</v>
      </c>
    </row>
    <row r="4" spans="1:20">
      <c r="S4" s="3"/>
    </row>
    <row r="5" spans="1:20">
      <c r="A5" t="s">
        <v>35</v>
      </c>
      <c r="S5" s="3" t="s">
        <v>43</v>
      </c>
    </row>
    <row r="7" spans="1:20">
      <c r="A7" t="s">
        <v>36</v>
      </c>
    </row>
    <row r="9" spans="1:20">
      <c r="A9" t="s">
        <v>37</v>
      </c>
    </row>
    <row r="11" spans="1:20">
      <c r="A11" t="s">
        <v>38</v>
      </c>
    </row>
    <row r="13" spans="1:20" ht="16.5" thickBot="1">
      <c r="A13" s="19"/>
      <c r="B13" s="20"/>
      <c r="C13" s="20"/>
      <c r="D13" s="20"/>
      <c r="E13" s="20"/>
      <c r="F13" s="21"/>
      <c r="G13" s="21" t="s">
        <v>31</v>
      </c>
      <c r="H13" s="69"/>
      <c r="I13" s="69"/>
      <c r="J13" s="69"/>
      <c r="K13" s="69"/>
      <c r="L13" s="69"/>
      <c r="M13" s="69"/>
      <c r="N13" s="70"/>
      <c r="O13" s="70"/>
      <c r="P13" s="70"/>
      <c r="Q13" s="70"/>
      <c r="R13" s="69"/>
      <c r="S13" s="70"/>
    </row>
    <row r="14" spans="1:20" ht="16.5" thickBot="1">
      <c r="A14" s="22"/>
      <c r="B14" s="23" t="s">
        <v>10</v>
      </c>
      <c r="C14" s="24" t="s">
        <v>23</v>
      </c>
      <c r="D14" s="24" t="s">
        <v>20</v>
      </c>
      <c r="E14" s="25" t="s">
        <v>21</v>
      </c>
      <c r="F14" s="26"/>
      <c r="G14" s="69" t="s">
        <v>11</v>
      </c>
      <c r="H14" s="9" t="s">
        <v>0</v>
      </c>
      <c r="I14" s="9" t="s">
        <v>1</v>
      </c>
      <c r="J14" s="9" t="s">
        <v>2</v>
      </c>
      <c r="K14" s="9" t="s">
        <v>3</v>
      </c>
      <c r="L14" s="9" t="s">
        <v>4</v>
      </c>
      <c r="M14" s="9" t="s">
        <v>7</v>
      </c>
      <c r="N14" s="9" t="s">
        <v>5</v>
      </c>
      <c r="O14" s="9" t="s">
        <v>6</v>
      </c>
      <c r="P14" s="9" t="s">
        <v>13</v>
      </c>
      <c r="Q14" s="70"/>
      <c r="R14" s="69"/>
      <c r="S14" s="70"/>
      <c r="T14" s="2"/>
    </row>
    <row r="15" spans="1:20">
      <c r="A15" s="6" t="s">
        <v>27</v>
      </c>
      <c r="B15" s="80" t="s">
        <v>33</v>
      </c>
      <c r="C15" s="75">
        <f>LEN(B15)</f>
        <v>9</v>
      </c>
      <c r="D15" s="27">
        <f>100*((P24-N24)/(O24-N24))</f>
        <v>100</v>
      </c>
      <c r="E15" s="28">
        <f>100*((P57-N57)/(O57-N57))</f>
        <v>85.872078088877458</v>
      </c>
      <c r="F15" s="29"/>
      <c r="G15" s="69">
        <v>1</v>
      </c>
      <c r="H15" s="9">
        <v>-3</v>
      </c>
      <c r="I15" s="30">
        <v>33.419170087433699</v>
      </c>
      <c r="J15" s="31">
        <v>36.227284110582403</v>
      </c>
      <c r="K15" s="31">
        <v>18.4356659879574</v>
      </c>
      <c r="L15" s="32">
        <v>11.917879814026399</v>
      </c>
      <c r="M15" s="33" t="str">
        <f t="shared" ref="M15:M23" si="0">MID($B$15,G15,1)</f>
        <v>C</v>
      </c>
      <c r="N15" s="34">
        <f>MIN(I15:L15)</f>
        <v>11.917879814026399</v>
      </c>
      <c r="O15" s="34">
        <f>MAX(I15:L15)</f>
        <v>36.227284110582403</v>
      </c>
      <c r="P15" s="71">
        <f t="shared" ref="P15:P23" si="1">IF(M15=$I$14,I15,IF(M15=$J$14,J15,IF(M15=$K$14,K15,IF(M15=$L$14,L15,0))))</f>
        <v>36.227284110582403</v>
      </c>
      <c r="Q15" s="72"/>
      <c r="R15" s="69"/>
      <c r="S15" s="70"/>
    </row>
    <row r="16" spans="1:20">
      <c r="A16" s="6" t="s">
        <v>28</v>
      </c>
      <c r="B16" s="79" t="s">
        <v>34</v>
      </c>
      <c r="C16" s="75">
        <f>LEN(B16)</f>
        <v>15</v>
      </c>
      <c r="D16" s="35">
        <f>100*((E33-E35)/(E37-E35)+(E34-E36)/(E38-E36))/2</f>
        <v>100</v>
      </c>
      <c r="E16" s="36">
        <f>100*((E66-E68)/(E70-E68)+(E67-E69)/(E71-E69))/2</f>
        <v>100</v>
      </c>
      <c r="F16" s="20"/>
      <c r="G16" s="69">
        <v>2</v>
      </c>
      <c r="H16" s="9">
        <v>-2</v>
      </c>
      <c r="I16" s="37">
        <v>63.6937751113337</v>
      </c>
      <c r="J16" s="38">
        <v>10.7185244063109</v>
      </c>
      <c r="K16" s="38">
        <v>11.522631504447901</v>
      </c>
      <c r="L16" s="39">
        <v>14.065068977907501</v>
      </c>
      <c r="M16" s="40" t="str">
        <f t="shared" si="0"/>
        <v>A</v>
      </c>
      <c r="N16" s="34">
        <f t="shared" ref="N16:N23" si="2">MIN(I16:L16)</f>
        <v>10.7185244063109</v>
      </c>
      <c r="O16" s="34">
        <f t="shared" ref="O16:O23" si="3">MAX(I16:L16)</f>
        <v>63.6937751113337</v>
      </c>
      <c r="P16" s="71">
        <f t="shared" si="1"/>
        <v>63.6937751113337</v>
      </c>
      <c r="Q16" s="72"/>
      <c r="R16" s="69"/>
      <c r="S16" s="70"/>
    </row>
    <row r="17" spans="1:19" ht="16.5" thickBot="1">
      <c r="A17" s="41" t="s">
        <v>22</v>
      </c>
      <c r="B17" s="77" t="str">
        <f>UPPER(CONCATENATE(MID(B15,4,2),"-",MID(B16,13,2)))</f>
        <v>GT-AG</v>
      </c>
      <c r="C17" s="42"/>
      <c r="D17" s="43"/>
      <c r="E17" s="44"/>
      <c r="F17" s="20"/>
      <c r="G17" s="69">
        <v>3</v>
      </c>
      <c r="H17" s="9">
        <v>-1</v>
      </c>
      <c r="I17" s="37">
        <v>9.9498045535218491</v>
      </c>
      <c r="J17" s="38">
        <v>2.6703759758713401</v>
      </c>
      <c r="K17" s="38">
        <v>80.526126675450001</v>
      </c>
      <c r="L17" s="39">
        <v>6.8536927951568503</v>
      </c>
      <c r="M17" s="40" t="str">
        <f t="shared" si="0"/>
        <v>G</v>
      </c>
      <c r="N17" s="34">
        <f t="shared" si="2"/>
        <v>2.6703759758713401</v>
      </c>
      <c r="O17" s="34">
        <f t="shared" si="3"/>
        <v>80.526126675450001</v>
      </c>
      <c r="P17" s="71">
        <f t="shared" si="1"/>
        <v>80.526126675450001</v>
      </c>
      <c r="Q17" s="73"/>
      <c r="R17" s="69"/>
      <c r="S17" s="70"/>
    </row>
    <row r="18" spans="1:19">
      <c r="A18" s="20"/>
      <c r="B18" s="20"/>
      <c r="C18" s="20"/>
      <c r="D18" s="20"/>
      <c r="E18" s="20"/>
      <c r="F18" s="20"/>
      <c r="G18" s="69">
        <v>4</v>
      </c>
      <c r="H18" s="9">
        <v>1</v>
      </c>
      <c r="I18" s="37">
        <v>0</v>
      </c>
      <c r="J18" s="38">
        <v>0</v>
      </c>
      <c r="K18" s="38">
        <v>100</v>
      </c>
      <c r="L18" s="39">
        <v>0</v>
      </c>
      <c r="M18" s="40" t="str">
        <f t="shared" si="0"/>
        <v>g</v>
      </c>
      <c r="N18" s="34">
        <f t="shared" si="2"/>
        <v>0</v>
      </c>
      <c r="O18" s="34">
        <f t="shared" si="3"/>
        <v>100</v>
      </c>
      <c r="P18" s="71">
        <f t="shared" si="1"/>
        <v>100</v>
      </c>
      <c r="Q18" s="73"/>
      <c r="R18" s="69"/>
      <c r="S18" s="70"/>
    </row>
    <row r="19" spans="1:19">
      <c r="A19" s="20"/>
      <c r="B19" s="20"/>
      <c r="C19" s="20"/>
      <c r="D19" s="20"/>
      <c r="E19" s="20"/>
      <c r="F19" s="20"/>
      <c r="G19" s="69">
        <v>5</v>
      </c>
      <c r="H19" s="9">
        <v>2</v>
      </c>
      <c r="I19" s="37">
        <v>0</v>
      </c>
      <c r="J19" s="38">
        <v>0</v>
      </c>
      <c r="K19" s="38">
        <v>0</v>
      </c>
      <c r="L19" s="39">
        <v>100</v>
      </c>
      <c r="M19" s="40" t="str">
        <f t="shared" si="0"/>
        <v>t</v>
      </c>
      <c r="N19" s="34">
        <f t="shared" si="2"/>
        <v>0</v>
      </c>
      <c r="O19" s="34">
        <f t="shared" si="3"/>
        <v>100</v>
      </c>
      <c r="P19" s="71">
        <f t="shared" si="1"/>
        <v>100</v>
      </c>
      <c r="Q19" s="73"/>
      <c r="R19" s="69"/>
      <c r="S19" s="70"/>
    </row>
    <row r="20" spans="1:19">
      <c r="A20" s="45"/>
      <c r="B20" s="20"/>
      <c r="C20" s="20"/>
      <c r="D20" s="20"/>
      <c r="E20" s="20"/>
      <c r="F20" s="20"/>
      <c r="G20" s="69">
        <v>6</v>
      </c>
      <c r="H20" s="9">
        <v>3</v>
      </c>
      <c r="I20" s="37">
        <v>59.709715704315101</v>
      </c>
      <c r="J20" s="38">
        <v>2.71120741281127</v>
      </c>
      <c r="K20" s="38">
        <v>34.977297721061397</v>
      </c>
      <c r="L20" s="39">
        <v>2.6017791618122601</v>
      </c>
      <c r="M20" s="40" t="str">
        <f t="shared" si="0"/>
        <v>a</v>
      </c>
      <c r="N20" s="34">
        <f t="shared" si="2"/>
        <v>2.6017791618122601</v>
      </c>
      <c r="O20" s="34">
        <f t="shared" si="3"/>
        <v>59.709715704315101</v>
      </c>
      <c r="P20" s="71">
        <f t="shared" si="1"/>
        <v>59.709715704315101</v>
      </c>
      <c r="Q20" s="72"/>
      <c r="R20" s="69"/>
      <c r="S20" s="70"/>
    </row>
    <row r="21" spans="1:19">
      <c r="B21" s="20"/>
      <c r="C21" s="20"/>
      <c r="D21" s="20"/>
      <c r="E21" s="20"/>
      <c r="F21" s="20"/>
      <c r="G21" s="69">
        <v>7</v>
      </c>
      <c r="H21" s="9">
        <v>4</v>
      </c>
      <c r="I21" s="37">
        <v>69.921930292570806</v>
      </c>
      <c r="J21" s="38">
        <v>7.1215470214827796</v>
      </c>
      <c r="K21" s="38">
        <v>11.8830369878377</v>
      </c>
      <c r="L21" s="39">
        <v>11.0734856981087</v>
      </c>
      <c r="M21" s="40" t="str">
        <f t="shared" si="0"/>
        <v>a</v>
      </c>
      <c r="N21" s="34">
        <f t="shared" si="2"/>
        <v>7.1215470214827796</v>
      </c>
      <c r="O21" s="34">
        <f t="shared" si="3"/>
        <v>69.921930292570806</v>
      </c>
      <c r="P21" s="71">
        <f t="shared" si="1"/>
        <v>69.921930292570806</v>
      </c>
      <c r="Q21" s="72"/>
      <c r="R21" s="69"/>
      <c r="S21" s="70"/>
    </row>
    <row r="22" spans="1:19">
      <c r="B22" s="20"/>
      <c r="C22" s="20"/>
      <c r="D22" s="20"/>
      <c r="E22" s="20"/>
      <c r="F22" s="20"/>
      <c r="G22" s="69">
        <v>8</v>
      </c>
      <c r="H22" s="9">
        <v>5</v>
      </c>
      <c r="I22" s="37">
        <v>8.8669548458749397</v>
      </c>
      <c r="J22" s="38">
        <v>5.4343920471249199</v>
      </c>
      <c r="K22" s="38">
        <v>78.179135680142807</v>
      </c>
      <c r="L22" s="39">
        <v>7.5195174268572904</v>
      </c>
      <c r="M22" s="40" t="str">
        <f t="shared" si="0"/>
        <v>g</v>
      </c>
      <c r="N22" s="34">
        <f t="shared" si="2"/>
        <v>5.4343920471249199</v>
      </c>
      <c r="O22" s="34">
        <f t="shared" si="3"/>
        <v>78.179135680142807</v>
      </c>
      <c r="P22" s="71">
        <f t="shared" si="1"/>
        <v>78.179135680142807</v>
      </c>
      <c r="Q22" s="72"/>
      <c r="R22" s="69"/>
      <c r="S22" s="70"/>
    </row>
    <row r="23" spans="1:19" ht="16.5" thickBot="1">
      <c r="B23" s="20"/>
      <c r="C23" s="20"/>
      <c r="D23" s="20"/>
      <c r="E23" s="20"/>
      <c r="F23" s="20"/>
      <c r="G23" s="69">
        <v>9</v>
      </c>
      <c r="H23" s="9">
        <v>6</v>
      </c>
      <c r="I23" s="46">
        <v>18.008841367145401</v>
      </c>
      <c r="J23" s="47">
        <v>14.917084962054</v>
      </c>
      <c r="K23" s="47">
        <v>19.346479241297502</v>
      </c>
      <c r="L23" s="48">
        <v>47.727594429503199</v>
      </c>
      <c r="M23" s="49" t="str">
        <f t="shared" si="0"/>
        <v>t</v>
      </c>
      <c r="N23" s="34">
        <f t="shared" si="2"/>
        <v>14.917084962054</v>
      </c>
      <c r="O23" s="34">
        <f t="shared" si="3"/>
        <v>47.727594429503199</v>
      </c>
      <c r="P23" s="71">
        <f t="shared" si="1"/>
        <v>47.727594429503199</v>
      </c>
      <c r="Q23" s="72"/>
      <c r="R23" s="69"/>
      <c r="S23" s="70"/>
    </row>
    <row r="24" spans="1:19">
      <c r="B24" s="20"/>
      <c r="C24" s="20"/>
      <c r="D24" s="20"/>
      <c r="E24" s="20"/>
      <c r="F24" s="20"/>
      <c r="G24" s="70"/>
      <c r="H24" s="69"/>
      <c r="I24" s="69"/>
      <c r="J24" s="69"/>
      <c r="K24" s="69"/>
      <c r="L24" s="69"/>
      <c r="M24" s="9" t="s">
        <v>9</v>
      </c>
      <c r="N24" s="50">
        <f>SUM(N15:N23)</f>
        <v>55.381583388682593</v>
      </c>
      <c r="O24" s="50">
        <f>SUM(O15:O23)</f>
        <v>635.98556200389817</v>
      </c>
      <c r="P24" s="50">
        <f>SUM(P15:P23)</f>
        <v>635.98556200389817</v>
      </c>
      <c r="Q24" s="70"/>
      <c r="R24" s="69"/>
      <c r="S24" s="70"/>
    </row>
    <row r="25" spans="1:19">
      <c r="B25" s="20"/>
      <c r="C25" s="20"/>
      <c r="D25" s="20"/>
      <c r="E25" s="20"/>
      <c r="F25" s="20"/>
      <c r="G25" s="70"/>
      <c r="H25" s="69"/>
      <c r="I25" s="69"/>
      <c r="J25" s="69"/>
      <c r="K25" s="69"/>
      <c r="L25" s="69"/>
      <c r="M25" s="69"/>
      <c r="N25" s="70"/>
      <c r="O25" s="70"/>
      <c r="P25" s="70"/>
      <c r="Q25" s="70"/>
      <c r="R25" s="69"/>
      <c r="S25" s="70"/>
    </row>
    <row r="26" spans="1:19">
      <c r="B26" s="20"/>
      <c r="C26" s="20"/>
      <c r="D26" s="20"/>
      <c r="E26" s="20"/>
      <c r="F26" s="20"/>
      <c r="G26" s="70"/>
      <c r="H26" s="69"/>
      <c r="I26" s="69"/>
      <c r="J26" s="69"/>
      <c r="K26" s="69"/>
      <c r="L26" s="69"/>
      <c r="M26" s="69"/>
      <c r="N26" s="70"/>
      <c r="O26" s="70"/>
      <c r="P26" s="70"/>
      <c r="Q26" s="70"/>
      <c r="R26" s="69"/>
      <c r="S26" s="70"/>
    </row>
    <row r="27" spans="1:19">
      <c r="B27" s="20"/>
      <c r="C27" s="20"/>
      <c r="D27" s="20"/>
      <c r="E27" s="20"/>
      <c r="F27" s="20"/>
      <c r="G27" s="7" t="s">
        <v>30</v>
      </c>
      <c r="H27" s="69"/>
      <c r="I27" s="69"/>
      <c r="J27" s="69"/>
      <c r="K27" s="69"/>
      <c r="L27" s="69"/>
      <c r="M27" s="69"/>
      <c r="N27" s="70"/>
      <c r="O27" s="70"/>
      <c r="P27" s="70"/>
      <c r="Q27" s="74" t="s">
        <v>26</v>
      </c>
      <c r="R27" s="69"/>
      <c r="S27" s="70"/>
    </row>
    <row r="28" spans="1:19" ht="16.5" thickBot="1">
      <c r="B28" s="20"/>
      <c r="C28" s="20"/>
      <c r="D28" s="20"/>
      <c r="E28" s="20"/>
      <c r="F28" s="20"/>
      <c r="G28" s="69" t="s">
        <v>11</v>
      </c>
      <c r="H28" s="9" t="s">
        <v>0</v>
      </c>
      <c r="I28" s="9" t="s">
        <v>1</v>
      </c>
      <c r="J28" s="9" t="s">
        <v>2</v>
      </c>
      <c r="K28" s="9" t="s">
        <v>3</v>
      </c>
      <c r="L28" s="9" t="s">
        <v>4</v>
      </c>
      <c r="M28" s="9" t="s">
        <v>7</v>
      </c>
      <c r="N28" s="9" t="s">
        <v>5</v>
      </c>
      <c r="O28" s="9" t="s">
        <v>6</v>
      </c>
      <c r="P28" s="9" t="s">
        <v>13</v>
      </c>
      <c r="Q28" s="16" t="s">
        <v>5</v>
      </c>
      <c r="R28" s="17" t="s">
        <v>6</v>
      </c>
      <c r="S28" s="18" t="s">
        <v>8</v>
      </c>
    </row>
    <row r="29" spans="1:19">
      <c r="B29" s="20"/>
      <c r="C29" s="20"/>
      <c r="D29" s="20"/>
      <c r="E29" s="20"/>
      <c r="F29" s="20"/>
      <c r="G29" s="69">
        <v>1</v>
      </c>
      <c r="H29" s="9">
        <v>-14</v>
      </c>
      <c r="I29" s="30">
        <v>11.3282738646138</v>
      </c>
      <c r="J29" s="31">
        <v>28.224866889515599</v>
      </c>
      <c r="K29" s="31">
        <v>12.416567763852701</v>
      </c>
      <c r="L29" s="32">
        <v>48.030291482017802</v>
      </c>
      <c r="M29" s="51" t="str">
        <f t="shared" ref="M29:M43" si="4">MID($B$16,G29,1)</f>
        <v>t</v>
      </c>
      <c r="N29" s="34">
        <f>MIN(I29:L29)</f>
        <v>11.3282738646138</v>
      </c>
      <c r="O29" s="34">
        <f>MAX(I29:L29)</f>
        <v>48.030291482017802</v>
      </c>
      <c r="P29" s="71">
        <f t="shared" ref="P29:P43" si="5">IF(M29=$I$28,I29,IF(M29=$J$28,J29,IF(M29=$K$28,K29,IF(M29=$L$28,L29,0))))</f>
        <v>48.030291482017802</v>
      </c>
      <c r="Q29" s="10" t="str">
        <f t="shared" ref="Q29:Q38" si="6">IF(OR($P29=SMALL($P$29:$P$38,1),$P29=SMALL($P$29:$P$38,2)),$N29,"")</f>
        <v/>
      </c>
      <c r="R29" s="11" t="str">
        <f t="shared" ref="R29:R38" si="7">IF(OR($P29=SMALL($P$29:$P$38,1),$P29=SMALL($P$29:$P$38,2)),$O29,"")</f>
        <v/>
      </c>
      <c r="S29" s="12" t="str">
        <f t="shared" ref="S29:S38" si="8">IF(OR($P29=SMALL($P$29:$P$38,1),$P29=SMALL($P$29:$P$38,2)),$P29,"")</f>
        <v/>
      </c>
    </row>
    <row r="30" spans="1:19">
      <c r="B30" s="20"/>
      <c r="C30" s="20"/>
      <c r="D30" s="20"/>
      <c r="E30" s="20"/>
      <c r="F30" s="20"/>
      <c r="G30" s="69">
        <v>2</v>
      </c>
      <c r="H30" s="9">
        <v>-13</v>
      </c>
      <c r="I30" s="37">
        <v>10.2437908994893</v>
      </c>
      <c r="J30" s="38">
        <v>27.905292843065698</v>
      </c>
      <c r="K30" s="38">
        <v>11.777964090112301</v>
      </c>
      <c r="L30" s="39">
        <v>50.072952167332701</v>
      </c>
      <c r="M30" s="52" t="str">
        <f t="shared" si="4"/>
        <v>t</v>
      </c>
      <c r="N30" s="34">
        <f t="shared" ref="N30:N43" si="9">MIN(I30:L30)</f>
        <v>10.2437908994893</v>
      </c>
      <c r="O30" s="34">
        <f t="shared" ref="O30:O43" si="10">MAX(I30:L30)</f>
        <v>50.072952167332701</v>
      </c>
      <c r="P30" s="71">
        <f t="shared" si="5"/>
        <v>50.072952167332701</v>
      </c>
      <c r="Q30" s="10" t="str">
        <f t="shared" si="6"/>
        <v/>
      </c>
      <c r="R30" s="11" t="str">
        <f t="shared" si="7"/>
        <v/>
      </c>
      <c r="S30" s="12" t="str">
        <f t="shared" si="8"/>
        <v/>
      </c>
    </row>
    <row r="31" spans="1:19">
      <c r="A31" s="20"/>
      <c r="B31" s="20"/>
      <c r="C31" s="20"/>
      <c r="D31" s="53" t="s">
        <v>24</v>
      </c>
      <c r="E31" s="54"/>
      <c r="F31" s="20"/>
      <c r="G31" s="69">
        <v>3</v>
      </c>
      <c r="H31" s="9">
        <v>-12</v>
      </c>
      <c r="I31" s="37">
        <v>9.3465881251292995</v>
      </c>
      <c r="J31" s="38">
        <v>28.0898509380342</v>
      </c>
      <c r="K31" s="38">
        <v>10.8372077830163</v>
      </c>
      <c r="L31" s="39">
        <v>51.726353153820199</v>
      </c>
      <c r="M31" s="52" t="str">
        <f t="shared" si="4"/>
        <v>t</v>
      </c>
      <c r="N31" s="34">
        <f t="shared" si="9"/>
        <v>9.3465881251292995</v>
      </c>
      <c r="O31" s="34">
        <f t="shared" si="10"/>
        <v>51.726353153820199</v>
      </c>
      <c r="P31" s="71">
        <f t="shared" si="5"/>
        <v>51.726353153820199</v>
      </c>
      <c r="Q31" s="10" t="str">
        <f t="shared" si="6"/>
        <v/>
      </c>
      <c r="R31" s="11" t="str">
        <f t="shared" si="7"/>
        <v/>
      </c>
      <c r="S31" s="12" t="str">
        <f t="shared" si="8"/>
        <v/>
      </c>
    </row>
    <row r="32" spans="1:19">
      <c r="A32" s="20"/>
      <c r="B32" s="20"/>
      <c r="C32" s="20"/>
      <c r="D32" s="55" t="s">
        <v>12</v>
      </c>
      <c r="E32" s="56" t="s">
        <v>13</v>
      </c>
      <c r="F32" s="20"/>
      <c r="G32" s="69">
        <v>4</v>
      </c>
      <c r="H32" s="9">
        <v>-11</v>
      </c>
      <c r="I32" s="37">
        <v>8.5816792064546306</v>
      </c>
      <c r="J32" s="38">
        <v>26.1479077971712</v>
      </c>
      <c r="K32" s="38">
        <v>10.3641075336723</v>
      </c>
      <c r="L32" s="39">
        <v>54.906305462701802</v>
      </c>
      <c r="M32" s="52" t="str">
        <f t="shared" si="4"/>
        <v>t</v>
      </c>
      <c r="N32" s="34">
        <f t="shared" si="9"/>
        <v>8.5816792064546306</v>
      </c>
      <c r="O32" s="34">
        <f t="shared" si="10"/>
        <v>54.906305462701802</v>
      </c>
      <c r="P32" s="71">
        <f t="shared" si="5"/>
        <v>54.906305462701802</v>
      </c>
      <c r="Q32" s="10" t="str">
        <f t="shared" si="6"/>
        <v/>
      </c>
      <c r="R32" s="11" t="str">
        <f t="shared" si="7"/>
        <v/>
      </c>
      <c r="S32" s="12" t="str">
        <f t="shared" si="8"/>
        <v/>
      </c>
    </row>
    <row r="33" spans="1:19">
      <c r="A33" s="20"/>
      <c r="B33" s="20"/>
      <c r="C33" s="20"/>
      <c r="D33" s="57" t="s">
        <v>14</v>
      </c>
      <c r="E33" s="58">
        <f>SUM(P29:P38)-SUM(S29:S38)</f>
        <v>410.6902146100324</v>
      </c>
      <c r="F33" s="20"/>
      <c r="G33" s="69">
        <v>5</v>
      </c>
      <c r="H33" s="9">
        <v>-10</v>
      </c>
      <c r="I33" s="37">
        <v>8.7869252294726792</v>
      </c>
      <c r="J33" s="38">
        <v>28.468222253677499</v>
      </c>
      <c r="K33" s="38">
        <v>10.967323962064899</v>
      </c>
      <c r="L33" s="39">
        <v>51.777528554784901</v>
      </c>
      <c r="M33" s="52" t="str">
        <f t="shared" si="4"/>
        <v>t</v>
      </c>
      <c r="N33" s="34">
        <f t="shared" si="9"/>
        <v>8.7869252294726792</v>
      </c>
      <c r="O33" s="34">
        <f t="shared" si="10"/>
        <v>51.777528554784901</v>
      </c>
      <c r="P33" s="71">
        <f t="shared" si="5"/>
        <v>51.777528554784901</v>
      </c>
      <c r="Q33" s="10" t="str">
        <f t="shared" si="6"/>
        <v/>
      </c>
      <c r="R33" s="11" t="str">
        <f t="shared" si="7"/>
        <v/>
      </c>
      <c r="S33" s="12" t="str">
        <f t="shared" si="8"/>
        <v/>
      </c>
    </row>
    <row r="34" spans="1:19">
      <c r="A34" s="20"/>
      <c r="B34" s="20"/>
      <c r="C34" s="20"/>
      <c r="D34" s="57" t="s">
        <v>15</v>
      </c>
      <c r="E34" s="58">
        <f>SUM(P40:P43)</f>
        <v>313.41231040602781</v>
      </c>
      <c r="F34" s="20"/>
      <c r="G34" s="69">
        <v>6</v>
      </c>
      <c r="H34" s="9">
        <v>-9</v>
      </c>
      <c r="I34" s="37">
        <v>9.8752191287115796</v>
      </c>
      <c r="J34" s="38">
        <v>29.652333924935501</v>
      </c>
      <c r="K34" s="38">
        <v>11.472544941801599</v>
      </c>
      <c r="L34" s="39">
        <v>48.999902004551302</v>
      </c>
      <c r="M34" s="52" t="str">
        <f t="shared" si="4"/>
        <v>t</v>
      </c>
      <c r="N34" s="34">
        <f t="shared" si="9"/>
        <v>9.8752191287115796</v>
      </c>
      <c r="O34" s="34">
        <f t="shared" si="10"/>
        <v>48.999902004551302</v>
      </c>
      <c r="P34" s="71">
        <f t="shared" si="5"/>
        <v>48.999902004551302</v>
      </c>
      <c r="Q34" s="10" t="str">
        <f t="shared" si="6"/>
        <v/>
      </c>
      <c r="R34" s="11" t="str">
        <f t="shared" si="7"/>
        <v/>
      </c>
      <c r="S34" s="12" t="str">
        <f t="shared" si="8"/>
        <v/>
      </c>
    </row>
    <row r="35" spans="1:19">
      <c r="A35" s="20"/>
      <c r="B35" s="20"/>
      <c r="C35" s="20"/>
      <c r="D35" s="57" t="s">
        <v>16</v>
      </c>
      <c r="E35" s="58">
        <f>SUM(N29:N38)-SUM(Q29:Q38)</f>
        <v>71.067932622684779</v>
      </c>
      <c r="F35" s="20"/>
      <c r="G35" s="69">
        <v>7</v>
      </c>
      <c r="H35" s="9">
        <v>-8</v>
      </c>
      <c r="I35" s="37">
        <v>10.8900164414586</v>
      </c>
      <c r="J35" s="38">
        <v>32.404372774686699</v>
      </c>
      <c r="K35" s="38">
        <v>10.541043760412</v>
      </c>
      <c r="L35" s="39">
        <v>46.1645670234427</v>
      </c>
      <c r="M35" s="52" t="str">
        <f t="shared" si="4"/>
        <v>t</v>
      </c>
      <c r="N35" s="34">
        <f t="shared" si="9"/>
        <v>10.541043760412</v>
      </c>
      <c r="O35" s="34">
        <f t="shared" si="10"/>
        <v>46.1645670234427</v>
      </c>
      <c r="P35" s="71">
        <f t="shared" si="5"/>
        <v>46.1645670234427</v>
      </c>
      <c r="Q35" s="10">
        <f t="shared" si="6"/>
        <v>10.541043760412</v>
      </c>
      <c r="R35" s="11">
        <f t="shared" si="7"/>
        <v>46.1645670234427</v>
      </c>
      <c r="S35" s="12">
        <f t="shared" si="8"/>
        <v>46.1645670234427</v>
      </c>
    </row>
    <row r="36" spans="1:19">
      <c r="A36" s="20"/>
      <c r="B36" s="20"/>
      <c r="C36" s="20"/>
      <c r="D36" s="57" t="s">
        <v>17</v>
      </c>
      <c r="E36" s="58">
        <f>SUM(N40:N43)</f>
        <v>11.629882078810166</v>
      </c>
      <c r="F36" s="20"/>
      <c r="G36" s="69">
        <v>8</v>
      </c>
      <c r="H36" s="9">
        <v>-7</v>
      </c>
      <c r="I36" s="37">
        <v>11.3745494931458</v>
      </c>
      <c r="J36" s="38">
        <v>33.639115427750099</v>
      </c>
      <c r="K36" s="38">
        <v>9.2235493951503091</v>
      </c>
      <c r="L36" s="39">
        <v>45.762785683953801</v>
      </c>
      <c r="M36" s="52" t="str">
        <f t="shared" si="4"/>
        <v>t</v>
      </c>
      <c r="N36" s="34">
        <f t="shared" si="9"/>
        <v>9.2235493951503091</v>
      </c>
      <c r="O36" s="34">
        <f t="shared" si="10"/>
        <v>45.762785683953801</v>
      </c>
      <c r="P36" s="71">
        <f t="shared" si="5"/>
        <v>45.762785683953801</v>
      </c>
      <c r="Q36" s="10">
        <f t="shared" si="6"/>
        <v>9.2235493951503091</v>
      </c>
      <c r="R36" s="11">
        <f t="shared" si="7"/>
        <v>45.762785683953801</v>
      </c>
      <c r="S36" s="12">
        <f t="shared" si="8"/>
        <v>45.762785683953801</v>
      </c>
    </row>
    <row r="37" spans="1:19">
      <c r="A37" s="20"/>
      <c r="B37" s="20"/>
      <c r="C37" s="20"/>
      <c r="D37" s="57" t="s">
        <v>18</v>
      </c>
      <c r="E37" s="58">
        <f>SUM(O29:O38)-SUM(R29:R38)</f>
        <v>410.6902146100324</v>
      </c>
      <c r="F37" s="20"/>
      <c r="G37" s="69">
        <v>9</v>
      </c>
      <c r="H37" s="9">
        <v>-6</v>
      </c>
      <c r="I37" s="37">
        <v>8.6916518766128394</v>
      </c>
      <c r="J37" s="38">
        <v>34.357748717892903</v>
      </c>
      <c r="K37" s="38">
        <v>6.5112531440206398</v>
      </c>
      <c r="L37" s="39">
        <v>50.439346261473602</v>
      </c>
      <c r="M37" s="52" t="str">
        <f t="shared" si="4"/>
        <v>t</v>
      </c>
      <c r="N37" s="34">
        <f t="shared" si="9"/>
        <v>6.5112531440206398</v>
      </c>
      <c r="O37" s="34">
        <f t="shared" si="10"/>
        <v>50.439346261473602</v>
      </c>
      <c r="P37" s="71">
        <f t="shared" si="5"/>
        <v>50.439346261473602</v>
      </c>
      <c r="Q37" s="10" t="str">
        <f t="shared" si="6"/>
        <v/>
      </c>
      <c r="R37" s="11" t="str">
        <f t="shared" si="7"/>
        <v/>
      </c>
      <c r="S37" s="12" t="str">
        <f t="shared" si="8"/>
        <v/>
      </c>
    </row>
    <row r="38" spans="1:19" ht="16.5">
      <c r="A38" s="20"/>
      <c r="B38" s="59"/>
      <c r="C38" s="60"/>
      <c r="D38" s="61" t="s">
        <v>19</v>
      </c>
      <c r="E38" s="62">
        <f>SUM(O40:O43)</f>
        <v>313.41231040602781</v>
      </c>
      <c r="F38" s="20"/>
      <c r="G38" s="69">
        <v>10</v>
      </c>
      <c r="H38" s="9">
        <v>-5</v>
      </c>
      <c r="I38" s="37">
        <v>8.9807384501475394</v>
      </c>
      <c r="J38" s="38">
        <v>29.8875230017095</v>
      </c>
      <c r="K38" s="38">
        <v>6.3942030247928496</v>
      </c>
      <c r="L38" s="39">
        <v>54.737535523350097</v>
      </c>
      <c r="M38" s="52" t="str">
        <f t="shared" si="4"/>
        <v>t</v>
      </c>
      <c r="N38" s="34">
        <f t="shared" si="9"/>
        <v>6.3942030247928496</v>
      </c>
      <c r="O38" s="34">
        <f t="shared" si="10"/>
        <v>54.737535523350097</v>
      </c>
      <c r="P38" s="71">
        <f t="shared" si="5"/>
        <v>54.737535523350097</v>
      </c>
      <c r="Q38" s="13" t="str">
        <f t="shared" si="6"/>
        <v/>
      </c>
      <c r="R38" s="14" t="str">
        <f t="shared" si="7"/>
        <v/>
      </c>
      <c r="S38" s="15" t="str">
        <f t="shared" si="8"/>
        <v/>
      </c>
    </row>
    <row r="39" spans="1:19" ht="16.5">
      <c r="A39" s="20"/>
      <c r="B39" s="59"/>
      <c r="C39" s="59"/>
      <c r="D39" s="20"/>
      <c r="E39" s="20"/>
      <c r="F39" s="20"/>
      <c r="G39" s="75">
        <v>11</v>
      </c>
      <c r="H39" s="63">
        <v>-4</v>
      </c>
      <c r="I39" s="64">
        <v>23.941921364096601</v>
      </c>
      <c r="J39" s="50">
        <v>27.351074139001099</v>
      </c>
      <c r="K39" s="50">
        <v>20.5616228046297</v>
      </c>
      <c r="L39" s="65">
        <v>28.145381692272501</v>
      </c>
      <c r="M39" s="66" t="str">
        <f t="shared" si="4"/>
        <v>t</v>
      </c>
      <c r="N39" s="38">
        <f t="shared" si="9"/>
        <v>20.5616228046297</v>
      </c>
      <c r="O39" s="38">
        <f t="shared" si="10"/>
        <v>28.145381692272501</v>
      </c>
      <c r="P39" s="76">
        <f t="shared" si="5"/>
        <v>28.145381692272501</v>
      </c>
      <c r="Q39" s="70"/>
      <c r="R39" s="69"/>
      <c r="S39" s="70"/>
    </row>
    <row r="40" spans="1:19" ht="16.5">
      <c r="A40" s="59"/>
      <c r="B40" s="20"/>
      <c r="C40" s="20"/>
      <c r="D40" s="20"/>
      <c r="E40" s="20"/>
      <c r="F40" s="20"/>
      <c r="G40" s="69">
        <v>12</v>
      </c>
      <c r="H40" s="9">
        <v>-3</v>
      </c>
      <c r="I40" s="37">
        <v>5.97772236800557</v>
      </c>
      <c r="J40" s="38">
        <v>64.682440304439197</v>
      </c>
      <c r="K40" s="38">
        <v>0.363671998344966</v>
      </c>
      <c r="L40" s="39">
        <v>28.9761653292103</v>
      </c>
      <c r="M40" s="52" t="str">
        <f t="shared" si="4"/>
        <v>c</v>
      </c>
      <c r="N40" s="34">
        <f t="shared" si="9"/>
        <v>0.363671998344966</v>
      </c>
      <c r="O40" s="34">
        <f t="shared" si="10"/>
        <v>64.682440304439197</v>
      </c>
      <c r="P40" s="71">
        <f t="shared" si="5"/>
        <v>64.682440304439197</v>
      </c>
      <c r="Q40" s="70"/>
      <c r="R40" s="69"/>
      <c r="S40" s="70"/>
    </row>
    <row r="41" spans="1:19">
      <c r="A41" s="20"/>
      <c r="B41" s="67"/>
      <c r="C41" s="67"/>
      <c r="D41" s="9"/>
      <c r="E41" s="20"/>
      <c r="F41" s="20"/>
      <c r="G41" s="69">
        <v>13</v>
      </c>
      <c r="H41" s="9">
        <v>-2</v>
      </c>
      <c r="I41" s="37">
        <v>100</v>
      </c>
      <c r="J41" s="38">
        <v>0</v>
      </c>
      <c r="K41" s="38">
        <v>0</v>
      </c>
      <c r="L41" s="39">
        <v>0</v>
      </c>
      <c r="M41" s="52" t="str">
        <f t="shared" si="4"/>
        <v>a</v>
      </c>
      <c r="N41" s="34">
        <f t="shared" si="9"/>
        <v>0</v>
      </c>
      <c r="O41" s="34">
        <f t="shared" si="10"/>
        <v>100</v>
      </c>
      <c r="P41" s="71">
        <f t="shared" si="5"/>
        <v>100</v>
      </c>
      <c r="Q41" s="70"/>
      <c r="R41" s="69"/>
      <c r="S41" s="70"/>
    </row>
    <row r="42" spans="1:19" ht="16.5">
      <c r="A42" s="20"/>
      <c r="B42" s="59"/>
      <c r="C42" s="59"/>
      <c r="D42" s="20"/>
      <c r="E42" s="20"/>
      <c r="F42" s="20"/>
      <c r="G42" s="69">
        <v>14</v>
      </c>
      <c r="H42" s="9">
        <v>-1</v>
      </c>
      <c r="I42" s="37">
        <v>0</v>
      </c>
      <c r="J42" s="38">
        <v>0</v>
      </c>
      <c r="K42" s="38">
        <v>100</v>
      </c>
      <c r="L42" s="39">
        <v>0</v>
      </c>
      <c r="M42" s="52" t="str">
        <f t="shared" si="4"/>
        <v>g</v>
      </c>
      <c r="N42" s="34">
        <f t="shared" si="9"/>
        <v>0</v>
      </c>
      <c r="O42" s="34">
        <f t="shared" si="10"/>
        <v>100</v>
      </c>
      <c r="P42" s="71">
        <f t="shared" si="5"/>
        <v>100</v>
      </c>
      <c r="Q42" s="70"/>
      <c r="R42" s="69"/>
      <c r="S42" s="70"/>
    </row>
    <row r="43" spans="1:19" ht="16.5" thickBot="1">
      <c r="A43" s="20"/>
      <c r="B43" s="20"/>
      <c r="C43" s="20"/>
      <c r="D43" s="20"/>
      <c r="E43" s="20"/>
      <c r="F43" s="20"/>
      <c r="G43" s="69">
        <v>15</v>
      </c>
      <c r="H43" s="9">
        <v>1</v>
      </c>
      <c r="I43" s="46">
        <v>25.647042170708101</v>
      </c>
      <c r="J43" s="47">
        <v>14.3568776472382</v>
      </c>
      <c r="K43" s="47">
        <v>48.729870101588602</v>
      </c>
      <c r="L43" s="48">
        <v>11.2662100804652</v>
      </c>
      <c r="M43" s="68" t="str">
        <f t="shared" si="4"/>
        <v>G</v>
      </c>
      <c r="N43" s="34">
        <f t="shared" si="9"/>
        <v>11.2662100804652</v>
      </c>
      <c r="O43" s="34">
        <f t="shared" si="10"/>
        <v>48.729870101588602</v>
      </c>
      <c r="P43" s="71">
        <f t="shared" si="5"/>
        <v>48.729870101588602</v>
      </c>
      <c r="Q43" s="70"/>
      <c r="R43" s="69"/>
      <c r="S43" s="70"/>
    </row>
    <row r="44" spans="1:19" ht="16.5">
      <c r="A44" s="20"/>
      <c r="B44" s="59"/>
      <c r="C44" s="59"/>
      <c r="D44" s="20"/>
      <c r="E44" s="20"/>
      <c r="F44" s="20"/>
      <c r="G44" s="70"/>
      <c r="H44" s="69"/>
      <c r="I44" s="69"/>
      <c r="J44" s="69"/>
      <c r="K44" s="69"/>
      <c r="L44" s="69"/>
      <c r="M44" s="69"/>
      <c r="N44" s="70"/>
      <c r="O44" s="70"/>
      <c r="P44" s="70"/>
      <c r="Q44" s="70"/>
      <c r="R44" s="69"/>
      <c r="S44" s="70"/>
    </row>
    <row r="45" spans="1:19" ht="16.5">
      <c r="A45" s="20"/>
      <c r="B45" s="59"/>
      <c r="C45" s="20"/>
      <c r="D45" s="20"/>
      <c r="E45" s="20"/>
      <c r="F45" s="20"/>
      <c r="G45" s="70"/>
      <c r="H45" s="69"/>
      <c r="I45" s="69"/>
      <c r="J45" s="69"/>
      <c r="K45" s="69"/>
      <c r="L45" s="69"/>
      <c r="M45" s="69"/>
      <c r="N45" s="70"/>
      <c r="O45" s="70"/>
      <c r="P45" s="70"/>
      <c r="Q45" s="70"/>
      <c r="R45" s="69"/>
      <c r="S45" s="70"/>
    </row>
    <row r="46" spans="1:19">
      <c r="A46" s="20"/>
      <c r="B46" s="20"/>
      <c r="C46" s="20"/>
      <c r="D46" s="20"/>
      <c r="E46" s="20"/>
      <c r="F46" s="20"/>
      <c r="G46" s="21" t="s">
        <v>32</v>
      </c>
      <c r="H46" s="69"/>
      <c r="I46" s="69"/>
      <c r="J46" s="69"/>
      <c r="K46" s="69"/>
      <c r="L46" s="69"/>
      <c r="M46" s="72"/>
      <c r="N46" s="70"/>
      <c r="O46" s="70"/>
      <c r="P46" s="70"/>
      <c r="Q46" s="70"/>
      <c r="R46" s="69"/>
      <c r="S46" s="70"/>
    </row>
    <row r="47" spans="1:19" ht="16.5" thickBot="1">
      <c r="A47" s="20"/>
      <c r="B47" s="20"/>
      <c r="C47" s="20"/>
      <c r="D47" s="20"/>
      <c r="E47" s="20"/>
      <c r="F47" s="20"/>
      <c r="G47" s="70"/>
      <c r="H47" s="9" t="s">
        <v>0</v>
      </c>
      <c r="I47" s="9" t="s">
        <v>1</v>
      </c>
      <c r="J47" s="9" t="s">
        <v>2</v>
      </c>
      <c r="K47" s="9" t="s">
        <v>3</v>
      </c>
      <c r="L47" s="9" t="s">
        <v>4</v>
      </c>
      <c r="M47" s="9" t="s">
        <v>7</v>
      </c>
      <c r="N47" s="9" t="s">
        <v>5</v>
      </c>
      <c r="O47" s="9" t="s">
        <v>6</v>
      </c>
      <c r="P47" s="9" t="s">
        <v>13</v>
      </c>
      <c r="Q47" s="70"/>
      <c r="R47" s="69"/>
      <c r="S47" s="70"/>
    </row>
    <row r="48" spans="1:19">
      <c r="A48" s="20"/>
      <c r="B48" s="20"/>
      <c r="C48" s="20"/>
      <c r="D48" s="20"/>
      <c r="E48" s="20"/>
      <c r="F48" s="20"/>
      <c r="G48" s="69">
        <v>1</v>
      </c>
      <c r="H48" s="9">
        <v>-3</v>
      </c>
      <c r="I48" s="30">
        <v>39.2634207240949</v>
      </c>
      <c r="J48" s="31">
        <v>36.267166042446902</v>
      </c>
      <c r="K48" s="31">
        <v>18.2896379525593</v>
      </c>
      <c r="L48" s="32">
        <v>6.1797752808988804</v>
      </c>
      <c r="M48" s="33" t="str">
        <f t="shared" ref="M48:M56" si="11">MID($B$15,G48,1)</f>
        <v>C</v>
      </c>
      <c r="N48" s="34">
        <f>MIN(I48:L48)</f>
        <v>6.1797752808988804</v>
      </c>
      <c r="O48" s="34">
        <f>MAX(I48:L48)</f>
        <v>39.2634207240949</v>
      </c>
      <c r="P48" s="71">
        <f t="shared" ref="P48:P56" si="12">IF(M48=$I$14,I48,IF(M48=$J$14,J48,IF(M48=$K$14,K48,IF(M48=$L$14,L48,0))))</f>
        <v>36.267166042446902</v>
      </c>
      <c r="Q48" s="70"/>
      <c r="R48" s="69"/>
      <c r="S48" s="70"/>
    </row>
    <row r="49" spans="1:19">
      <c r="A49" s="20"/>
      <c r="B49" s="20"/>
      <c r="C49" s="20"/>
      <c r="D49" s="20"/>
      <c r="E49" s="20"/>
      <c r="F49" s="20"/>
      <c r="G49" s="69">
        <v>2</v>
      </c>
      <c r="H49" s="9">
        <v>-2</v>
      </c>
      <c r="I49" s="37">
        <v>84.332084893882595</v>
      </c>
      <c r="J49" s="38">
        <v>3.0586766541822699</v>
      </c>
      <c r="K49" s="38">
        <v>5.2434456928838999</v>
      </c>
      <c r="L49" s="39">
        <v>7.3657927590511898</v>
      </c>
      <c r="M49" s="40" t="str">
        <f t="shared" si="11"/>
        <v>A</v>
      </c>
      <c r="N49" s="34">
        <f t="shared" ref="N49:N56" si="13">MIN(I49:L49)</f>
        <v>3.0586766541822699</v>
      </c>
      <c r="O49" s="34">
        <f t="shared" ref="O49:O56" si="14">MAX(I49:L49)</f>
        <v>84.332084893882595</v>
      </c>
      <c r="P49" s="71">
        <f t="shared" si="12"/>
        <v>84.332084893882595</v>
      </c>
      <c r="Q49" s="70"/>
      <c r="R49" s="69"/>
      <c r="S49" s="70"/>
    </row>
    <row r="50" spans="1:19">
      <c r="A50" s="20"/>
      <c r="B50" s="20"/>
      <c r="C50" s="20"/>
      <c r="D50" s="20"/>
      <c r="E50" s="20"/>
      <c r="F50" s="20"/>
      <c r="G50" s="69">
        <v>3</v>
      </c>
      <c r="H50" s="9">
        <v>-1</v>
      </c>
      <c r="I50" s="37">
        <v>2.9338327091136098</v>
      </c>
      <c r="J50" s="38">
        <v>0.124843945068664</v>
      </c>
      <c r="K50" s="38">
        <v>96.317103620474398</v>
      </c>
      <c r="L50" s="39">
        <v>0.62421972534332104</v>
      </c>
      <c r="M50" s="40" t="str">
        <f t="shared" si="11"/>
        <v>G</v>
      </c>
      <c r="N50" s="34">
        <f t="shared" si="13"/>
        <v>0.124843945068664</v>
      </c>
      <c r="O50" s="34">
        <f t="shared" si="14"/>
        <v>96.317103620474398</v>
      </c>
      <c r="P50" s="71">
        <f t="shared" si="12"/>
        <v>96.317103620474398</v>
      </c>
      <c r="Q50" s="70"/>
      <c r="R50" s="69"/>
      <c r="S50" s="70"/>
    </row>
    <row r="51" spans="1:19">
      <c r="A51" s="20"/>
      <c r="B51" s="20"/>
      <c r="C51" s="20"/>
      <c r="D51" s="20"/>
      <c r="E51" s="20"/>
      <c r="F51" s="20"/>
      <c r="G51" s="69">
        <v>4</v>
      </c>
      <c r="H51" s="9">
        <v>1</v>
      </c>
      <c r="I51" s="37">
        <v>0</v>
      </c>
      <c r="J51" s="38">
        <v>0</v>
      </c>
      <c r="K51" s="38">
        <v>100</v>
      </c>
      <c r="L51" s="39">
        <v>0</v>
      </c>
      <c r="M51" s="40" t="str">
        <f t="shared" si="11"/>
        <v>g</v>
      </c>
      <c r="N51" s="34">
        <f t="shared" si="13"/>
        <v>0</v>
      </c>
      <c r="O51" s="34">
        <f t="shared" si="14"/>
        <v>100</v>
      </c>
      <c r="P51" s="71">
        <f t="shared" si="12"/>
        <v>100</v>
      </c>
      <c r="Q51" s="70"/>
      <c r="R51" s="69"/>
      <c r="S51" s="70"/>
    </row>
    <row r="52" spans="1:19">
      <c r="A52" s="20"/>
      <c r="B52" s="20"/>
      <c r="C52" s="20"/>
      <c r="D52" s="20"/>
      <c r="E52" s="20"/>
      <c r="F52" s="20"/>
      <c r="G52" s="69">
        <v>5</v>
      </c>
      <c r="H52" s="9">
        <v>2</v>
      </c>
      <c r="I52" s="37">
        <v>0</v>
      </c>
      <c r="J52" s="38">
        <v>100</v>
      </c>
      <c r="K52" s="38">
        <v>0</v>
      </c>
      <c r="L52" s="39">
        <v>0</v>
      </c>
      <c r="M52" s="40" t="str">
        <f t="shared" si="11"/>
        <v>t</v>
      </c>
      <c r="N52" s="34">
        <f t="shared" si="13"/>
        <v>0</v>
      </c>
      <c r="O52" s="34">
        <f t="shared" si="14"/>
        <v>100</v>
      </c>
      <c r="P52" s="71">
        <f t="shared" si="12"/>
        <v>0</v>
      </c>
      <c r="Q52" s="70"/>
      <c r="R52" s="69"/>
      <c r="S52" s="70"/>
    </row>
    <row r="53" spans="1:19">
      <c r="A53" s="20"/>
      <c r="B53" s="20"/>
      <c r="C53" s="20"/>
      <c r="D53" s="20"/>
      <c r="E53" s="20"/>
      <c r="F53" s="20"/>
      <c r="G53" s="69">
        <v>6</v>
      </c>
      <c r="H53" s="9">
        <v>3</v>
      </c>
      <c r="I53" s="37">
        <v>89.575530586766504</v>
      </c>
      <c r="J53" s="38">
        <v>2.0599250936329598</v>
      </c>
      <c r="K53" s="38">
        <v>7.11610486891386</v>
      </c>
      <c r="L53" s="39">
        <v>1.2484394506866401</v>
      </c>
      <c r="M53" s="40" t="str">
        <f t="shared" si="11"/>
        <v>a</v>
      </c>
      <c r="N53" s="34">
        <f t="shared" si="13"/>
        <v>1.2484394506866401</v>
      </c>
      <c r="O53" s="34">
        <f t="shared" si="14"/>
        <v>89.575530586766504</v>
      </c>
      <c r="P53" s="71">
        <f t="shared" si="12"/>
        <v>89.575530586766504</v>
      </c>
      <c r="Q53" s="70"/>
      <c r="R53" s="69"/>
      <c r="S53" s="70"/>
    </row>
    <row r="54" spans="1:19">
      <c r="A54" s="20"/>
      <c r="B54" s="20"/>
      <c r="C54" s="20"/>
      <c r="D54" s="20"/>
      <c r="E54" s="20"/>
      <c r="F54" s="20"/>
      <c r="G54" s="69">
        <v>7</v>
      </c>
      <c r="H54" s="9">
        <v>4</v>
      </c>
      <c r="I54" s="37">
        <v>79.525593008739094</v>
      </c>
      <c r="J54" s="38">
        <v>3.9325842696629199</v>
      </c>
      <c r="K54" s="38">
        <v>10.0499375780275</v>
      </c>
      <c r="L54" s="39">
        <v>6.4918851435705403</v>
      </c>
      <c r="M54" s="40" t="str">
        <f t="shared" si="11"/>
        <v>a</v>
      </c>
      <c r="N54" s="34">
        <f t="shared" si="13"/>
        <v>3.9325842696629199</v>
      </c>
      <c r="O54" s="34">
        <f t="shared" si="14"/>
        <v>79.525593008739094</v>
      </c>
      <c r="P54" s="71">
        <f t="shared" si="12"/>
        <v>79.525593008739094</v>
      </c>
      <c r="Q54" s="70"/>
      <c r="R54" s="69"/>
      <c r="S54" s="70"/>
    </row>
    <row r="55" spans="1:19">
      <c r="A55" s="20"/>
      <c r="B55" s="20"/>
      <c r="C55" s="20"/>
      <c r="D55" s="20"/>
      <c r="E55" s="20"/>
      <c r="F55" s="20"/>
      <c r="G55" s="69">
        <v>8</v>
      </c>
      <c r="H55" s="9">
        <v>5</v>
      </c>
      <c r="I55" s="37">
        <v>2.9962546816479398</v>
      </c>
      <c r="J55" s="38">
        <v>1.5605493133582999</v>
      </c>
      <c r="K55" s="38">
        <v>93.945068664169796</v>
      </c>
      <c r="L55" s="39">
        <v>1.4981273408239699</v>
      </c>
      <c r="M55" s="40" t="str">
        <f t="shared" si="11"/>
        <v>g</v>
      </c>
      <c r="N55" s="34">
        <f t="shared" si="13"/>
        <v>1.4981273408239699</v>
      </c>
      <c r="O55" s="34">
        <f t="shared" si="14"/>
        <v>93.945068664169796</v>
      </c>
      <c r="P55" s="71">
        <f t="shared" si="12"/>
        <v>93.945068664169796</v>
      </c>
      <c r="Q55" s="70"/>
      <c r="R55" s="69"/>
      <c r="S55" s="70"/>
    </row>
    <row r="56" spans="1:19" ht="16.5" thickBot="1">
      <c r="A56" s="20"/>
      <c r="B56" s="20"/>
      <c r="C56" s="20"/>
      <c r="D56" s="20"/>
      <c r="E56" s="20"/>
      <c r="F56" s="20"/>
      <c r="G56" s="69">
        <v>9</v>
      </c>
      <c r="H56" s="9">
        <v>6</v>
      </c>
      <c r="I56" s="46">
        <v>7.9275905118601804</v>
      </c>
      <c r="J56" s="47">
        <v>9.9875156054931296</v>
      </c>
      <c r="K56" s="47">
        <v>12.047440699126099</v>
      </c>
      <c r="L56" s="48">
        <v>70.037453183520597</v>
      </c>
      <c r="M56" s="49" t="str">
        <f t="shared" si="11"/>
        <v>t</v>
      </c>
      <c r="N56" s="34">
        <f t="shared" si="13"/>
        <v>7.9275905118601804</v>
      </c>
      <c r="O56" s="34">
        <f t="shared" si="14"/>
        <v>70.037453183520597</v>
      </c>
      <c r="P56" s="71">
        <f t="shared" si="12"/>
        <v>70.037453183520597</v>
      </c>
      <c r="Q56" s="70"/>
      <c r="R56" s="69"/>
      <c r="S56" s="70"/>
    </row>
    <row r="57" spans="1:19">
      <c r="A57" s="20"/>
      <c r="B57" s="20"/>
      <c r="C57" s="20"/>
      <c r="D57" s="20"/>
      <c r="E57" s="20"/>
      <c r="F57" s="20"/>
      <c r="G57" s="70"/>
      <c r="H57" s="69"/>
      <c r="I57" s="71"/>
      <c r="J57" s="71"/>
      <c r="K57" s="71"/>
      <c r="L57" s="71"/>
      <c r="M57" s="21" t="s">
        <v>9</v>
      </c>
      <c r="N57" s="50">
        <f>SUM(N48:N56)</f>
        <v>23.970037453183522</v>
      </c>
      <c r="O57" s="50">
        <f>SUM(O48:O56)</f>
        <v>752.99625468164777</v>
      </c>
      <c r="P57" s="50">
        <f>SUM(P48:P56)</f>
        <v>649.99999999999977</v>
      </c>
      <c r="Q57" s="70"/>
      <c r="R57" s="69"/>
      <c r="S57" s="70"/>
    </row>
    <row r="58" spans="1:19">
      <c r="A58" s="20"/>
      <c r="B58" s="20"/>
      <c r="C58" s="20"/>
      <c r="D58" s="20"/>
      <c r="E58" s="20"/>
      <c r="F58" s="20"/>
      <c r="G58" s="70"/>
      <c r="H58" s="69"/>
      <c r="I58" s="69"/>
      <c r="J58" s="69"/>
      <c r="K58" s="69"/>
      <c r="L58" s="69"/>
      <c r="M58" s="69"/>
      <c r="N58" s="70"/>
      <c r="O58" s="70"/>
      <c r="P58" s="70"/>
      <c r="Q58" s="70"/>
      <c r="R58" s="69"/>
      <c r="S58" s="70"/>
    </row>
    <row r="59" spans="1:19">
      <c r="A59" s="20"/>
      <c r="B59" s="20"/>
      <c r="C59" s="20"/>
      <c r="D59" s="20"/>
      <c r="E59" s="20"/>
      <c r="F59" s="20"/>
      <c r="G59" s="70"/>
      <c r="H59" s="69"/>
      <c r="I59" s="69"/>
      <c r="J59" s="69"/>
      <c r="K59" s="69"/>
      <c r="L59" s="69"/>
      <c r="M59" s="69"/>
      <c r="N59" s="70"/>
      <c r="O59" s="70"/>
      <c r="P59" s="70"/>
      <c r="Q59" s="70"/>
      <c r="R59" s="69"/>
      <c r="S59" s="70"/>
    </row>
    <row r="60" spans="1:19">
      <c r="A60" s="20"/>
      <c r="B60" s="20"/>
      <c r="C60" s="20"/>
      <c r="D60" s="20"/>
      <c r="E60" s="20"/>
      <c r="F60" s="20"/>
      <c r="G60" s="7" t="s">
        <v>29</v>
      </c>
      <c r="H60" s="69"/>
      <c r="I60" s="69"/>
      <c r="J60" s="69"/>
      <c r="K60" s="69"/>
      <c r="L60" s="69"/>
      <c r="M60" s="69"/>
      <c r="N60" s="70"/>
      <c r="O60" s="70"/>
      <c r="P60" s="70"/>
      <c r="Q60" s="74" t="s">
        <v>26</v>
      </c>
      <c r="R60" s="69"/>
      <c r="S60" s="70"/>
    </row>
    <row r="61" spans="1:19" ht="16.5" thickBot="1">
      <c r="A61" s="20"/>
      <c r="B61" s="20"/>
      <c r="C61" s="20"/>
      <c r="D61" s="20"/>
      <c r="E61" s="20"/>
      <c r="F61" s="20"/>
      <c r="G61" s="69" t="s">
        <v>11</v>
      </c>
      <c r="H61" s="9" t="s">
        <v>0</v>
      </c>
      <c r="I61" s="9" t="s">
        <v>1</v>
      </c>
      <c r="J61" s="9" t="s">
        <v>2</v>
      </c>
      <c r="K61" s="9" t="s">
        <v>3</v>
      </c>
      <c r="L61" s="9" t="s">
        <v>4</v>
      </c>
      <c r="M61" s="9" t="s">
        <v>7</v>
      </c>
      <c r="N61" s="9" t="s">
        <v>5</v>
      </c>
      <c r="O61" s="9" t="s">
        <v>6</v>
      </c>
      <c r="P61" s="9" t="s">
        <v>8</v>
      </c>
      <c r="Q61" s="16" t="s">
        <v>5</v>
      </c>
      <c r="R61" s="17" t="s">
        <v>6</v>
      </c>
      <c r="S61" s="18" t="s">
        <v>8</v>
      </c>
    </row>
    <row r="62" spans="1:19">
      <c r="A62" s="20"/>
      <c r="B62" s="20"/>
      <c r="C62" s="20"/>
      <c r="D62" s="20"/>
      <c r="E62" s="20"/>
      <c r="F62" s="20"/>
      <c r="G62" s="69">
        <v>1</v>
      </c>
      <c r="H62" s="9">
        <v>-14</v>
      </c>
      <c r="I62" s="30">
        <v>13.1710362047441</v>
      </c>
      <c r="J62" s="31">
        <v>28.464419475655401</v>
      </c>
      <c r="K62" s="31">
        <v>13.483146067415699</v>
      </c>
      <c r="L62" s="32">
        <v>44.881398252184802</v>
      </c>
      <c r="M62" s="51" t="str">
        <f t="shared" ref="M62:M76" si="15">MID($B$16,G62,1)</f>
        <v>t</v>
      </c>
      <c r="N62" s="34">
        <f>MIN(I62:L62)</f>
        <v>13.1710362047441</v>
      </c>
      <c r="O62" s="34">
        <f>MAX(I62:L62)</f>
        <v>44.881398252184802</v>
      </c>
      <c r="P62" s="71">
        <f t="shared" ref="P62:P76" si="16">IF(M62=$I$28,I62,IF(M62=$J$28,J62,IF(M62=$K$28,K62,IF(M62=$L$28,L62,0))))</f>
        <v>44.881398252184802</v>
      </c>
      <c r="Q62" s="10" t="str">
        <f t="shared" ref="Q62:Q71" si="17">IF(OR($P62=SMALL($P$62:$P$71,1),$P62=SMALL($P$62:$P$71,2)),$N62,"")</f>
        <v/>
      </c>
      <c r="R62" s="11" t="str">
        <f t="shared" ref="R62:R71" si="18">IF(OR($P62=SMALL($P$62:$P$71,1),$P62=SMALL($P$62:$P$71,2)),$O62,"")</f>
        <v/>
      </c>
      <c r="S62" s="12" t="str">
        <f t="shared" ref="S62:S71" si="19">IF(OR($P62=SMALL($P$62:$P$71,1),$P62=SMALL($P$62:$P$71,2)),$P62,"")</f>
        <v/>
      </c>
    </row>
    <row r="63" spans="1:19">
      <c r="A63" s="20"/>
      <c r="B63" s="20"/>
      <c r="C63" s="20"/>
      <c r="D63" s="20"/>
      <c r="E63" s="20"/>
      <c r="F63" s="20"/>
      <c r="G63" s="69">
        <v>2</v>
      </c>
      <c r="H63" s="9">
        <v>-13</v>
      </c>
      <c r="I63" s="37">
        <v>11.6729088639201</v>
      </c>
      <c r="J63" s="38">
        <v>26.654182272159801</v>
      </c>
      <c r="K63" s="38">
        <v>12.671660424469399</v>
      </c>
      <c r="L63" s="39">
        <v>49.001248439450698</v>
      </c>
      <c r="M63" s="52" t="str">
        <f t="shared" si="15"/>
        <v>t</v>
      </c>
      <c r="N63" s="34">
        <f t="shared" ref="N63:N76" si="20">MIN(I63:L63)</f>
        <v>11.6729088639201</v>
      </c>
      <c r="O63" s="34">
        <f t="shared" ref="O63:O76" si="21">MAX(I63:L63)</f>
        <v>49.001248439450698</v>
      </c>
      <c r="P63" s="71">
        <f t="shared" si="16"/>
        <v>49.001248439450698</v>
      </c>
      <c r="Q63" s="10" t="str">
        <f t="shared" si="17"/>
        <v/>
      </c>
      <c r="R63" s="11" t="str">
        <f t="shared" si="18"/>
        <v/>
      </c>
      <c r="S63" s="12" t="str">
        <f>IF(OR($P63=SMALL($P$62:$P$71,1),$P63=SMALL($P$62:$P$71,2)),$P63,"")</f>
        <v/>
      </c>
    </row>
    <row r="64" spans="1:19">
      <c r="A64" s="20"/>
      <c r="B64" s="20"/>
      <c r="C64" s="20"/>
      <c r="D64" s="53" t="s">
        <v>25</v>
      </c>
      <c r="E64" s="63"/>
      <c r="F64" s="20"/>
      <c r="G64" s="69">
        <v>3</v>
      </c>
      <c r="H64" s="9">
        <v>-12</v>
      </c>
      <c r="I64" s="37">
        <v>11.6729088639201</v>
      </c>
      <c r="J64" s="38">
        <v>29.2134831460674</v>
      </c>
      <c r="K64" s="38">
        <v>11.173533083645401</v>
      </c>
      <c r="L64" s="39">
        <v>47.940074906367002</v>
      </c>
      <c r="M64" s="52" t="str">
        <f t="shared" si="15"/>
        <v>t</v>
      </c>
      <c r="N64" s="34">
        <f t="shared" si="20"/>
        <v>11.173533083645401</v>
      </c>
      <c r="O64" s="34">
        <f t="shared" si="21"/>
        <v>47.940074906367002</v>
      </c>
      <c r="P64" s="71">
        <f t="shared" si="16"/>
        <v>47.940074906367002</v>
      </c>
      <c r="Q64" s="10" t="str">
        <f t="shared" si="17"/>
        <v/>
      </c>
      <c r="R64" s="11" t="str">
        <f t="shared" si="18"/>
        <v/>
      </c>
      <c r="S64" s="12" t="str">
        <f t="shared" si="19"/>
        <v/>
      </c>
    </row>
    <row r="65" spans="1:19">
      <c r="A65" s="20"/>
      <c r="B65" s="20"/>
      <c r="C65" s="20"/>
      <c r="D65" s="55" t="s">
        <v>12</v>
      </c>
      <c r="E65" s="56" t="s">
        <v>13</v>
      </c>
      <c r="F65" s="20"/>
      <c r="G65" s="69">
        <v>4</v>
      </c>
      <c r="H65" s="9">
        <v>-11</v>
      </c>
      <c r="I65" s="37">
        <v>8.4269662921348303</v>
      </c>
      <c r="J65" s="38">
        <v>24.2197253433208</v>
      </c>
      <c r="K65" s="38">
        <v>10.8614232209738</v>
      </c>
      <c r="L65" s="39">
        <v>56.491885143570499</v>
      </c>
      <c r="M65" s="52" t="str">
        <f t="shared" si="15"/>
        <v>t</v>
      </c>
      <c r="N65" s="34">
        <f t="shared" si="20"/>
        <v>8.4269662921348303</v>
      </c>
      <c r="O65" s="34">
        <f t="shared" si="21"/>
        <v>56.491885143570499</v>
      </c>
      <c r="P65" s="71">
        <f t="shared" si="16"/>
        <v>56.491885143570499</v>
      </c>
      <c r="Q65" s="10" t="str">
        <f t="shared" si="17"/>
        <v/>
      </c>
      <c r="R65" s="11" t="str">
        <f t="shared" si="18"/>
        <v/>
      </c>
      <c r="S65" s="12" t="str">
        <f t="shared" si="19"/>
        <v/>
      </c>
    </row>
    <row r="66" spans="1:19">
      <c r="A66" s="20"/>
      <c r="B66" s="20"/>
      <c r="C66" s="20"/>
      <c r="D66" s="57" t="s">
        <v>14</v>
      </c>
      <c r="E66" s="58">
        <f>SUM(P62:P71)-SUM(S62:S71)</f>
        <v>395.19350811485634</v>
      </c>
      <c r="F66" s="20"/>
      <c r="G66" s="69">
        <v>5</v>
      </c>
      <c r="H66" s="9">
        <v>-10</v>
      </c>
      <c r="I66" s="37">
        <v>10.0499375780275</v>
      </c>
      <c r="J66" s="38">
        <v>27.465667915106099</v>
      </c>
      <c r="K66" s="38">
        <v>13.1710362047441</v>
      </c>
      <c r="L66" s="39">
        <v>49.313358302122303</v>
      </c>
      <c r="M66" s="52" t="str">
        <f t="shared" si="15"/>
        <v>t</v>
      </c>
      <c r="N66" s="34">
        <f t="shared" si="20"/>
        <v>10.0499375780275</v>
      </c>
      <c r="O66" s="34">
        <f t="shared" si="21"/>
        <v>49.313358302122303</v>
      </c>
      <c r="P66" s="71">
        <f t="shared" si="16"/>
        <v>49.313358302122303</v>
      </c>
      <c r="Q66" s="10" t="str">
        <f t="shared" si="17"/>
        <v/>
      </c>
      <c r="R66" s="11" t="str">
        <f t="shared" si="18"/>
        <v/>
      </c>
      <c r="S66" s="12" t="str">
        <f t="shared" si="19"/>
        <v/>
      </c>
    </row>
    <row r="67" spans="1:19">
      <c r="A67" s="20"/>
      <c r="B67" s="20"/>
      <c r="C67" s="20"/>
      <c r="D67" s="57" t="s">
        <v>15</v>
      </c>
      <c r="E67" s="58">
        <f>SUM(P73:P76)</f>
        <v>315.91760299625469</v>
      </c>
      <c r="F67" s="20"/>
      <c r="G67" s="69">
        <v>6</v>
      </c>
      <c r="H67" s="9">
        <v>-9</v>
      </c>
      <c r="I67" s="37">
        <v>10.174781523096099</v>
      </c>
      <c r="J67" s="38">
        <v>29.4007490636704</v>
      </c>
      <c r="K67" s="38">
        <v>13.295880149812699</v>
      </c>
      <c r="L67" s="39">
        <v>47.1285892634207</v>
      </c>
      <c r="M67" s="52" t="str">
        <f t="shared" si="15"/>
        <v>t</v>
      </c>
      <c r="N67" s="34">
        <f t="shared" si="20"/>
        <v>10.174781523096099</v>
      </c>
      <c r="O67" s="34">
        <f t="shared" si="21"/>
        <v>47.1285892634207</v>
      </c>
      <c r="P67" s="71">
        <f t="shared" si="16"/>
        <v>47.1285892634207</v>
      </c>
      <c r="Q67" s="10" t="str">
        <f t="shared" si="17"/>
        <v/>
      </c>
      <c r="R67" s="11" t="str">
        <f t="shared" si="18"/>
        <v/>
      </c>
      <c r="S67" s="12" t="str">
        <f t="shared" si="19"/>
        <v/>
      </c>
    </row>
    <row r="68" spans="1:19">
      <c r="A68" s="20"/>
      <c r="B68" s="20"/>
      <c r="C68" s="20"/>
      <c r="D68" s="57" t="s">
        <v>16</v>
      </c>
      <c r="E68" s="58">
        <f>SUM(N62:N71)-SUM(Q62:Q71)</f>
        <v>80.399500624219712</v>
      </c>
      <c r="F68" s="20"/>
      <c r="G68" s="69">
        <v>7</v>
      </c>
      <c r="H68" s="9">
        <v>-8</v>
      </c>
      <c r="I68" s="37">
        <v>12.421972534332101</v>
      </c>
      <c r="J68" s="38">
        <v>33.5205992509363</v>
      </c>
      <c r="K68" s="38">
        <v>12.1722846441948</v>
      </c>
      <c r="L68" s="39">
        <v>41.885143570536798</v>
      </c>
      <c r="M68" s="52" t="str">
        <f t="shared" si="15"/>
        <v>t</v>
      </c>
      <c r="N68" s="34">
        <f t="shared" si="20"/>
        <v>12.1722846441948</v>
      </c>
      <c r="O68" s="34">
        <f t="shared" si="21"/>
        <v>41.885143570536798</v>
      </c>
      <c r="P68" s="71">
        <f t="shared" si="16"/>
        <v>41.885143570536798</v>
      </c>
      <c r="Q68" s="10">
        <f t="shared" si="17"/>
        <v>12.1722846441948</v>
      </c>
      <c r="R68" s="11">
        <f t="shared" si="18"/>
        <v>41.885143570536798</v>
      </c>
      <c r="S68" s="12">
        <f t="shared" si="19"/>
        <v>41.885143570536798</v>
      </c>
    </row>
    <row r="69" spans="1:19">
      <c r="A69" s="20"/>
      <c r="B69" s="20"/>
      <c r="C69" s="20"/>
      <c r="D69" s="57" t="s">
        <v>17</v>
      </c>
      <c r="E69" s="58">
        <f>SUM(N73:N76)</f>
        <v>9.6129837702871423</v>
      </c>
      <c r="F69" s="20"/>
      <c r="G69" s="69">
        <v>8</v>
      </c>
      <c r="H69" s="9">
        <v>-7</v>
      </c>
      <c r="I69" s="37">
        <v>13.046192259675401</v>
      </c>
      <c r="J69" s="38">
        <v>34.394506866416997</v>
      </c>
      <c r="K69" s="38">
        <v>9.1136079900124791</v>
      </c>
      <c r="L69" s="39">
        <v>43.445692883895099</v>
      </c>
      <c r="M69" s="52" t="str">
        <f t="shared" si="15"/>
        <v>t</v>
      </c>
      <c r="N69" s="34">
        <f t="shared" si="20"/>
        <v>9.1136079900124791</v>
      </c>
      <c r="O69" s="34">
        <f t="shared" si="21"/>
        <v>43.445692883895099</v>
      </c>
      <c r="P69" s="71">
        <f t="shared" si="16"/>
        <v>43.445692883895099</v>
      </c>
      <c r="Q69" s="10">
        <f t="shared" si="17"/>
        <v>9.1136079900124791</v>
      </c>
      <c r="R69" s="11">
        <f t="shared" si="18"/>
        <v>43.445692883895099</v>
      </c>
      <c r="S69" s="12">
        <f t="shared" si="19"/>
        <v>43.445692883895099</v>
      </c>
    </row>
    <row r="70" spans="1:19">
      <c r="A70" s="20"/>
      <c r="B70" s="20"/>
      <c r="C70" s="20"/>
      <c r="D70" s="57" t="s">
        <v>18</v>
      </c>
      <c r="E70" s="58">
        <f>SUM(O62:O71)-SUM(R62:R71)</f>
        <v>395.19350811485634</v>
      </c>
      <c r="F70" s="20"/>
      <c r="G70" s="69">
        <v>9</v>
      </c>
      <c r="H70" s="9">
        <v>-6</v>
      </c>
      <c r="I70" s="37">
        <v>9.5505617977528097</v>
      </c>
      <c r="J70" s="38">
        <v>36.454431960049902</v>
      </c>
      <c r="K70" s="38">
        <v>7.4282147315855198</v>
      </c>
      <c r="L70" s="39">
        <v>46.566791510611701</v>
      </c>
      <c r="M70" s="52" t="str">
        <f t="shared" si="15"/>
        <v>t</v>
      </c>
      <c r="N70" s="34">
        <f t="shared" si="20"/>
        <v>7.4282147315855198</v>
      </c>
      <c r="O70" s="34">
        <f t="shared" si="21"/>
        <v>46.566791510611701</v>
      </c>
      <c r="P70" s="71">
        <f t="shared" si="16"/>
        <v>46.566791510611701</v>
      </c>
      <c r="Q70" s="10" t="str">
        <f t="shared" si="17"/>
        <v/>
      </c>
      <c r="R70" s="11" t="str">
        <f t="shared" si="18"/>
        <v/>
      </c>
      <c r="S70" s="12" t="str">
        <f t="shared" si="19"/>
        <v/>
      </c>
    </row>
    <row r="71" spans="1:19">
      <c r="A71" s="20"/>
      <c r="B71" s="20"/>
      <c r="C71" s="20"/>
      <c r="D71" s="61" t="s">
        <v>19</v>
      </c>
      <c r="E71" s="62">
        <f>SUM(O73:O76)</f>
        <v>315.91760299625469</v>
      </c>
      <c r="F71" s="20"/>
      <c r="G71" s="69">
        <v>10</v>
      </c>
      <c r="H71" s="9">
        <v>-5</v>
      </c>
      <c r="I71" s="37">
        <v>9.4257178526841408</v>
      </c>
      <c r="J71" s="38">
        <v>28.401997503121098</v>
      </c>
      <c r="K71" s="38">
        <v>8.3021223470661702</v>
      </c>
      <c r="L71" s="39">
        <v>53.870162297128601</v>
      </c>
      <c r="M71" s="52" t="str">
        <f t="shared" si="15"/>
        <v>t</v>
      </c>
      <c r="N71" s="34">
        <f t="shared" si="20"/>
        <v>8.3021223470661702</v>
      </c>
      <c r="O71" s="34">
        <f t="shared" si="21"/>
        <v>53.870162297128601</v>
      </c>
      <c r="P71" s="71">
        <f t="shared" si="16"/>
        <v>53.870162297128601</v>
      </c>
      <c r="Q71" s="13" t="str">
        <f t="shared" si="17"/>
        <v/>
      </c>
      <c r="R71" s="14" t="str">
        <f t="shared" si="18"/>
        <v/>
      </c>
      <c r="S71" s="15" t="str">
        <f t="shared" si="19"/>
        <v/>
      </c>
    </row>
    <row r="72" spans="1:19">
      <c r="A72" s="20"/>
      <c r="B72" s="20"/>
      <c r="C72" s="20"/>
      <c r="D72" s="20"/>
      <c r="E72" s="20"/>
      <c r="F72" s="20"/>
      <c r="G72" s="69">
        <v>11</v>
      </c>
      <c r="H72" s="9">
        <v>-4</v>
      </c>
      <c r="I72" s="64">
        <v>23.970037453183501</v>
      </c>
      <c r="J72" s="50">
        <v>25.7802746566792</v>
      </c>
      <c r="K72" s="50">
        <v>21.098626716604201</v>
      </c>
      <c r="L72" s="65">
        <v>29.151061173533101</v>
      </c>
      <c r="M72" s="66" t="str">
        <f t="shared" si="15"/>
        <v>t</v>
      </c>
      <c r="N72" s="34">
        <f t="shared" si="20"/>
        <v>21.098626716604201</v>
      </c>
      <c r="O72" s="34">
        <f t="shared" si="21"/>
        <v>29.151061173533101</v>
      </c>
      <c r="P72" s="71">
        <f t="shared" si="16"/>
        <v>29.151061173533101</v>
      </c>
      <c r="Q72" s="70"/>
      <c r="R72" s="69"/>
      <c r="S72" s="70"/>
    </row>
    <row r="73" spans="1:19">
      <c r="A73" s="20"/>
      <c r="B73" s="20"/>
      <c r="C73" s="20"/>
      <c r="D73" s="20"/>
      <c r="E73" s="20"/>
      <c r="F73" s="20"/>
      <c r="G73" s="69">
        <v>12</v>
      </c>
      <c r="H73" s="9">
        <v>-3</v>
      </c>
      <c r="I73" s="37">
        <v>5.2434456928838999</v>
      </c>
      <c r="J73" s="38">
        <v>63.7952559300874</v>
      </c>
      <c r="K73" s="38">
        <v>0.99875156054931302</v>
      </c>
      <c r="L73" s="39">
        <v>29.962546816479399</v>
      </c>
      <c r="M73" s="52" t="str">
        <f t="shared" si="15"/>
        <v>c</v>
      </c>
      <c r="N73" s="34">
        <f t="shared" si="20"/>
        <v>0.99875156054931302</v>
      </c>
      <c r="O73" s="34">
        <f t="shared" si="21"/>
        <v>63.7952559300874</v>
      </c>
      <c r="P73" s="71">
        <f t="shared" si="16"/>
        <v>63.7952559300874</v>
      </c>
      <c r="Q73" s="70"/>
      <c r="R73" s="69"/>
      <c r="S73" s="70"/>
    </row>
    <row r="74" spans="1:19">
      <c r="A74" s="20"/>
      <c r="B74" s="20"/>
      <c r="C74" s="20"/>
      <c r="D74" s="20"/>
      <c r="E74" s="20"/>
      <c r="F74" s="20"/>
      <c r="G74" s="69">
        <v>13</v>
      </c>
      <c r="H74" s="9">
        <v>-2</v>
      </c>
      <c r="I74" s="37">
        <v>100</v>
      </c>
      <c r="J74" s="38">
        <v>0</v>
      </c>
      <c r="K74" s="38">
        <v>0</v>
      </c>
      <c r="L74" s="39">
        <v>0</v>
      </c>
      <c r="M74" s="52" t="str">
        <f t="shared" si="15"/>
        <v>a</v>
      </c>
      <c r="N74" s="34">
        <f t="shared" si="20"/>
        <v>0</v>
      </c>
      <c r="O74" s="34">
        <f t="shared" si="21"/>
        <v>100</v>
      </c>
      <c r="P74" s="71">
        <f t="shared" si="16"/>
        <v>100</v>
      </c>
      <c r="Q74" s="70"/>
      <c r="R74" s="69"/>
      <c r="S74" s="70"/>
    </row>
    <row r="75" spans="1:19">
      <c r="A75" s="20"/>
      <c r="B75" s="20"/>
      <c r="C75" s="20"/>
      <c r="D75" s="20"/>
      <c r="E75" s="20"/>
      <c r="F75" s="20"/>
      <c r="G75" s="69">
        <v>14</v>
      </c>
      <c r="H75" s="9">
        <v>-1</v>
      </c>
      <c r="I75" s="37">
        <v>0</v>
      </c>
      <c r="J75" s="38">
        <v>0</v>
      </c>
      <c r="K75" s="38">
        <v>100</v>
      </c>
      <c r="L75" s="39">
        <v>0</v>
      </c>
      <c r="M75" s="52" t="str">
        <f t="shared" si="15"/>
        <v>g</v>
      </c>
      <c r="N75" s="34">
        <f t="shared" si="20"/>
        <v>0</v>
      </c>
      <c r="O75" s="34">
        <f t="shared" si="21"/>
        <v>100</v>
      </c>
      <c r="P75" s="71">
        <f t="shared" si="16"/>
        <v>100</v>
      </c>
      <c r="Q75" s="70"/>
      <c r="R75" s="69"/>
      <c r="S75" s="70"/>
    </row>
    <row r="76" spans="1:19" ht="16.5" thickBot="1">
      <c r="A76" s="20"/>
      <c r="B76" s="20"/>
      <c r="C76" s="20"/>
      <c r="D76" s="20"/>
      <c r="E76" s="20"/>
      <c r="F76" s="20"/>
      <c r="G76" s="69">
        <v>15</v>
      </c>
      <c r="H76" s="9">
        <v>1</v>
      </c>
      <c r="I76" s="46">
        <v>26.841448189762801</v>
      </c>
      <c r="J76" s="47">
        <v>12.421972534332101</v>
      </c>
      <c r="K76" s="47">
        <v>52.122347066167301</v>
      </c>
      <c r="L76" s="48">
        <v>8.6142322097378301</v>
      </c>
      <c r="M76" s="68" t="str">
        <f t="shared" si="15"/>
        <v>G</v>
      </c>
      <c r="N76" s="34">
        <f t="shared" si="20"/>
        <v>8.6142322097378301</v>
      </c>
      <c r="O76" s="34">
        <f t="shared" si="21"/>
        <v>52.122347066167301</v>
      </c>
      <c r="P76" s="71">
        <f t="shared" si="16"/>
        <v>52.122347066167301</v>
      </c>
      <c r="Q76" s="70"/>
      <c r="R76" s="69"/>
      <c r="S76" s="70"/>
    </row>
    <row r="80" spans="1:19">
      <c r="H80" s="5"/>
      <c r="I80" s="8"/>
      <c r="J80" s="8"/>
      <c r="K80" s="8"/>
      <c r="L80" s="8"/>
      <c r="M80" s="5"/>
      <c r="N80" s="1"/>
      <c r="O80" s="1"/>
      <c r="P80" s="1"/>
    </row>
    <row r="120" spans="1:1">
      <c r="A120" s="3"/>
    </row>
    <row r="121" spans="1:1">
      <c r="A121" s="3"/>
    </row>
    <row r="122" spans="1:1">
      <c r="A122" s="3"/>
    </row>
    <row r="123" spans="1:1">
      <c r="A123" s="4"/>
    </row>
    <row r="124" spans="1:1">
      <c r="A124" s="3"/>
    </row>
  </sheetData>
  <conditionalFormatting sqref="C15">
    <cfRule type="cellIs" dxfId="16" priority="28" operator="notEqual">
      <formula>9</formula>
    </cfRule>
    <cfRule type="cellIs" dxfId="15" priority="30" operator="equal">
      <formula>9</formula>
    </cfRule>
  </conditionalFormatting>
  <conditionalFormatting sqref="C16">
    <cfRule type="cellIs" dxfId="14" priority="27" operator="notEqual">
      <formula>15</formula>
    </cfRule>
    <cfRule type="cellIs" dxfId="13" priority="29" operator="equal">
      <formula>15</formula>
    </cfRule>
  </conditionalFormatting>
  <conditionalFormatting sqref="D14:D16">
    <cfRule type="expression" dxfId="12" priority="26">
      <formula>UPPER(CONCATENATE(MID(B15,4,2),MID(B16,13,2)))="GTAG"</formula>
    </cfRule>
  </conditionalFormatting>
  <conditionalFormatting sqref="E14">
    <cfRule type="expression" dxfId="11" priority="25">
      <formula>UPPER(CONCATENATE(MID(B15,4,2),MID(B16,13,2)))="GCAG"</formula>
    </cfRule>
  </conditionalFormatting>
  <conditionalFormatting sqref="I15">
    <cfRule type="expression" dxfId="10" priority="21">
      <formula>"IF(UPPER($M3)=I$2)"</formula>
    </cfRule>
  </conditionalFormatting>
  <conditionalFormatting sqref="I15:L23">
    <cfRule type="expression" dxfId="9" priority="20">
      <formula>$M15=I$14</formula>
    </cfRule>
  </conditionalFormatting>
  <conditionalFormatting sqref="I48:L56">
    <cfRule type="expression" dxfId="8" priority="18">
      <formula>$M48=I$47</formula>
    </cfRule>
  </conditionalFormatting>
  <conditionalFormatting sqref="I29:L38">
    <cfRule type="expression" dxfId="7" priority="14">
      <formula>I29=$S29</formula>
    </cfRule>
  </conditionalFormatting>
  <conditionalFormatting sqref="I29:L38">
    <cfRule type="expression" dxfId="6" priority="15">
      <formula>$M29=I$28</formula>
    </cfRule>
  </conditionalFormatting>
  <conditionalFormatting sqref="I39:L39">
    <cfRule type="expression" dxfId="5" priority="13">
      <formula>$M$39=I$28</formula>
    </cfRule>
  </conditionalFormatting>
  <conditionalFormatting sqref="I40:L43">
    <cfRule type="expression" dxfId="4" priority="12">
      <formula>$M40=I$28</formula>
    </cfRule>
  </conditionalFormatting>
  <conditionalFormatting sqref="I62:L71">
    <cfRule type="expression" dxfId="3" priority="10">
      <formula>I62=$S62</formula>
    </cfRule>
    <cfRule type="expression" dxfId="2" priority="11">
      <formula>$M62=I$61</formula>
    </cfRule>
  </conditionalFormatting>
  <conditionalFormatting sqref="I72:L72">
    <cfRule type="expression" dxfId="1" priority="8">
      <formula>$M$72=I$61</formula>
    </cfRule>
  </conditionalFormatting>
  <conditionalFormatting sqref="I73:L76">
    <cfRule type="expression" dxfId="0" priority="7">
      <formula>$M73=I$61</formula>
    </cfRule>
  </conditionalFormatting>
  <dataValidations count="1">
    <dataValidation type="whole" operator="equal" allowBlank="1" showInputMessage="1" showErrorMessage="1" sqref="C15">
      <formula1>9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Media Conversion</cp:lastModifiedBy>
  <dcterms:created xsi:type="dcterms:W3CDTF">2016-11-18T08:59:12Z</dcterms:created>
  <dcterms:modified xsi:type="dcterms:W3CDTF">2020-03-02T08:54:50Z</dcterms:modified>
</cp:coreProperties>
</file>