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pb902433\Arpita_Working file_Jan2022\Bengali_AD_pic des vs. Frog story_2021\_JAD_Revision_April2022\"/>
    </mc:Choice>
  </mc:AlternateContent>
  <xr:revisionPtr revIDLastSave="0" documentId="13_ncr:1_{D392B99F-1926-4B43-BA7B-52D2F52CE1DB}" xr6:coauthVersionLast="47" xr6:coauthVersionMax="47" xr10:uidLastSave="{00000000-0000-0000-0000-000000000000}"/>
  <bookViews>
    <workbookView xWindow="-120" yWindow="-120" windowWidth="19440" windowHeight="15000" xr2:uid="{1A8E8A5C-CF68-47EA-8F6F-FD4F1FD55E5E}"/>
  </bookViews>
  <sheets>
    <sheet name="Supplementary Table 1" sheetId="1" r:id="rId1"/>
  </sheets>
  <definedNames>
    <definedName name="_xlnm.Print_Titles" localSheetId="0">'Supplementary Table 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4" i="1" l="1"/>
  <c r="W108" i="1"/>
  <c r="V108" i="1"/>
  <c r="U108" i="1"/>
  <c r="T108" i="1"/>
  <c r="S108" i="1"/>
  <c r="R108" i="1"/>
  <c r="X107" i="1"/>
  <c r="Y107" i="1" s="1"/>
  <c r="AB106" i="1"/>
  <c r="X106" i="1"/>
  <c r="Y106" i="1" s="1"/>
  <c r="X105" i="1"/>
  <c r="Y105" i="1" s="1"/>
  <c r="W102" i="1"/>
  <c r="V102" i="1"/>
  <c r="U102" i="1"/>
  <c r="T102" i="1"/>
  <c r="S102" i="1"/>
  <c r="R102" i="1"/>
  <c r="W101" i="1"/>
  <c r="V101" i="1"/>
  <c r="U101" i="1"/>
  <c r="T101" i="1"/>
  <c r="S101" i="1"/>
  <c r="R101" i="1"/>
  <c r="Y100" i="1"/>
  <c r="X100" i="1"/>
  <c r="Y99" i="1"/>
  <c r="X99" i="1"/>
  <c r="Y98" i="1"/>
  <c r="X98" i="1"/>
  <c r="X95" i="1"/>
  <c r="Y95" i="1" s="1"/>
  <c r="X94" i="1"/>
  <c r="Y94" i="1" s="1"/>
  <c r="X93" i="1"/>
  <c r="Y93" i="1" s="1"/>
  <c r="W92" i="1"/>
  <c r="W96" i="1" s="1"/>
  <c r="V92" i="1"/>
  <c r="V96" i="1" s="1"/>
  <c r="U92" i="1"/>
  <c r="U96" i="1" s="1"/>
  <c r="T92" i="1"/>
  <c r="T96" i="1" s="1"/>
  <c r="S92" i="1"/>
  <c r="S96" i="1" s="1"/>
  <c r="R92" i="1"/>
  <c r="R96" i="1" s="1"/>
  <c r="W91" i="1"/>
  <c r="V91" i="1"/>
  <c r="U91" i="1"/>
  <c r="T91" i="1"/>
  <c r="S91" i="1"/>
  <c r="R91" i="1"/>
  <c r="X90" i="1"/>
  <c r="Y90" i="1" s="1"/>
  <c r="X89" i="1"/>
  <c r="Y89" i="1" s="1"/>
  <c r="X88" i="1"/>
  <c r="Y88" i="1" s="1"/>
  <c r="W86" i="1"/>
  <c r="V86" i="1"/>
  <c r="U86" i="1"/>
  <c r="T86" i="1"/>
  <c r="S86" i="1"/>
  <c r="R86" i="1"/>
  <c r="W85" i="1"/>
  <c r="V85" i="1"/>
  <c r="U85" i="1"/>
  <c r="T85" i="1"/>
  <c r="S85" i="1"/>
  <c r="R85" i="1"/>
  <c r="W84" i="1"/>
  <c r="V84" i="1"/>
  <c r="U84" i="1"/>
  <c r="T84" i="1"/>
  <c r="S84" i="1"/>
  <c r="R84" i="1"/>
  <c r="W83" i="1"/>
  <c r="V83" i="1"/>
  <c r="U83" i="1"/>
  <c r="T83" i="1"/>
  <c r="S83" i="1"/>
  <c r="R83" i="1"/>
  <c r="Y82" i="1"/>
  <c r="X82" i="1"/>
  <c r="Y81" i="1"/>
  <c r="X81" i="1"/>
  <c r="P80" i="1"/>
  <c r="W79" i="1"/>
  <c r="V79" i="1"/>
  <c r="U79" i="1"/>
  <c r="T79" i="1"/>
  <c r="S79" i="1"/>
  <c r="R79" i="1"/>
  <c r="P79" i="1"/>
  <c r="I79" i="1"/>
  <c r="H79" i="1"/>
  <c r="G79" i="1"/>
  <c r="F79" i="1"/>
  <c r="E79" i="1"/>
  <c r="D79" i="1"/>
  <c r="W78" i="1"/>
  <c r="V78" i="1"/>
  <c r="U78" i="1"/>
  <c r="T78" i="1"/>
  <c r="S78" i="1"/>
  <c r="R78" i="1"/>
  <c r="P78" i="1"/>
  <c r="I78" i="1"/>
  <c r="H78" i="1"/>
  <c r="G78" i="1"/>
  <c r="F78" i="1"/>
  <c r="E78" i="1"/>
  <c r="D78" i="1"/>
  <c r="W77" i="1"/>
  <c r="V77" i="1"/>
  <c r="U77" i="1"/>
  <c r="T77" i="1"/>
  <c r="S77" i="1"/>
  <c r="R77" i="1"/>
  <c r="P77" i="1"/>
  <c r="I77" i="1"/>
  <c r="H77" i="1"/>
  <c r="G77" i="1"/>
  <c r="F77" i="1"/>
  <c r="E77" i="1"/>
  <c r="D77" i="1"/>
  <c r="W76" i="1"/>
  <c r="V76" i="1"/>
  <c r="U76" i="1"/>
  <c r="T76" i="1"/>
  <c r="S76" i="1"/>
  <c r="R76" i="1"/>
  <c r="P76" i="1"/>
  <c r="I76" i="1"/>
  <c r="H76" i="1"/>
  <c r="G76" i="1"/>
  <c r="F76" i="1"/>
  <c r="E76" i="1"/>
  <c r="D76" i="1"/>
  <c r="W75" i="1"/>
  <c r="V75" i="1"/>
  <c r="U75" i="1"/>
  <c r="T75" i="1"/>
  <c r="S75" i="1"/>
  <c r="R75" i="1"/>
  <c r="P75" i="1"/>
  <c r="I75" i="1"/>
  <c r="H75" i="1"/>
  <c r="G75" i="1"/>
  <c r="F75" i="1"/>
  <c r="E75" i="1"/>
  <c r="D75" i="1"/>
  <c r="W74" i="1"/>
  <c r="V74" i="1"/>
  <c r="U74" i="1"/>
  <c r="T74" i="1"/>
  <c r="S74" i="1"/>
  <c r="R74" i="1"/>
  <c r="P74" i="1"/>
  <c r="H74" i="1"/>
  <c r="G74" i="1"/>
  <c r="F74" i="1"/>
  <c r="E74" i="1"/>
  <c r="D74" i="1"/>
  <c r="Y73" i="1"/>
  <c r="X73" i="1"/>
  <c r="P73" i="1"/>
  <c r="K73" i="1"/>
  <c r="J73" i="1"/>
  <c r="Y72" i="1"/>
  <c r="X72" i="1"/>
  <c r="P72" i="1"/>
  <c r="K72" i="1"/>
  <c r="J72" i="1"/>
  <c r="Y71" i="1"/>
  <c r="X71" i="1"/>
  <c r="P71" i="1"/>
  <c r="K71" i="1"/>
  <c r="J71" i="1"/>
  <c r="Y70" i="1"/>
  <c r="X70" i="1"/>
  <c r="P70" i="1"/>
  <c r="K70" i="1"/>
  <c r="J70" i="1"/>
  <c r="Y69" i="1"/>
  <c r="X69" i="1"/>
  <c r="P69" i="1"/>
  <c r="K69" i="1"/>
  <c r="J69" i="1"/>
  <c r="AB68" i="1"/>
  <c r="Y68" i="1"/>
  <c r="X68" i="1"/>
  <c r="P68" i="1"/>
  <c r="K68" i="1"/>
  <c r="J68" i="1"/>
  <c r="W67" i="1"/>
  <c r="V67" i="1"/>
  <c r="U67" i="1"/>
  <c r="T67" i="1"/>
  <c r="S67" i="1"/>
  <c r="R67" i="1"/>
  <c r="W66" i="1"/>
  <c r="V66" i="1"/>
  <c r="U66" i="1"/>
  <c r="T66" i="1"/>
  <c r="S66" i="1"/>
  <c r="R66" i="1"/>
  <c r="W65" i="1"/>
  <c r="V65" i="1"/>
  <c r="U65" i="1"/>
  <c r="T65" i="1"/>
  <c r="S65" i="1"/>
  <c r="R65" i="1"/>
  <c r="Y64" i="1"/>
  <c r="X64" i="1"/>
  <c r="Y63" i="1"/>
  <c r="X63" i="1"/>
  <c r="Y62" i="1"/>
  <c r="X62" i="1"/>
  <c r="Y61" i="1"/>
  <c r="X61" i="1"/>
  <c r="W59" i="1"/>
  <c r="V59" i="1"/>
  <c r="U59" i="1"/>
  <c r="T59" i="1"/>
  <c r="S59" i="1"/>
  <c r="R59" i="1"/>
  <c r="Y58" i="1"/>
  <c r="X58" i="1"/>
  <c r="Y57" i="1"/>
  <c r="X57" i="1"/>
  <c r="Y56" i="1"/>
  <c r="X56" i="1"/>
  <c r="Y55" i="1"/>
  <c r="X55" i="1"/>
  <c r="W52" i="1"/>
  <c r="V52" i="1"/>
  <c r="U52" i="1"/>
  <c r="T52" i="1"/>
  <c r="S52" i="1"/>
  <c r="R52" i="1"/>
  <c r="W51" i="1"/>
  <c r="V51" i="1"/>
  <c r="U51" i="1"/>
  <c r="T51" i="1"/>
  <c r="S51" i="1"/>
  <c r="R51" i="1"/>
  <c r="W50" i="1"/>
  <c r="V50" i="1"/>
  <c r="U50" i="1"/>
  <c r="T50" i="1"/>
  <c r="S50" i="1"/>
  <c r="R50" i="1"/>
  <c r="W49" i="1"/>
  <c r="V49" i="1"/>
  <c r="U49" i="1"/>
  <c r="T49" i="1"/>
  <c r="S49" i="1"/>
  <c r="R49" i="1"/>
  <c r="W48" i="1"/>
  <c r="V48" i="1"/>
  <c r="U48" i="1"/>
  <c r="T48" i="1"/>
  <c r="S48" i="1"/>
  <c r="R48" i="1"/>
  <c r="W47" i="1"/>
  <c r="V47" i="1"/>
  <c r="U47" i="1"/>
  <c r="T47" i="1"/>
  <c r="S47" i="1"/>
  <c r="R47" i="1"/>
  <c r="W46" i="1"/>
  <c r="V46" i="1"/>
  <c r="U46" i="1"/>
  <c r="T46" i="1"/>
  <c r="S46" i="1"/>
  <c r="R46" i="1"/>
  <c r="W45" i="1"/>
  <c r="V45" i="1"/>
  <c r="U45" i="1"/>
  <c r="T45" i="1"/>
  <c r="S45" i="1"/>
  <c r="R45" i="1"/>
  <c r="W44" i="1"/>
  <c r="V44" i="1"/>
  <c r="U44" i="1"/>
  <c r="T44" i="1"/>
  <c r="S44" i="1"/>
  <c r="R44" i="1"/>
  <c r="W43" i="1"/>
  <c r="V43" i="1"/>
  <c r="U43" i="1"/>
  <c r="T43" i="1"/>
  <c r="S43" i="1"/>
  <c r="R43" i="1"/>
  <c r="W42" i="1"/>
  <c r="V42" i="1"/>
  <c r="U42" i="1"/>
  <c r="T42" i="1"/>
  <c r="S42" i="1"/>
  <c r="W41" i="1"/>
  <c r="V41" i="1"/>
  <c r="U41" i="1"/>
  <c r="T41" i="1"/>
  <c r="S41" i="1"/>
  <c r="R41" i="1"/>
  <c r="W40" i="1"/>
  <c r="V40" i="1"/>
  <c r="U40" i="1"/>
  <c r="T40" i="1"/>
  <c r="S40" i="1"/>
  <c r="R40" i="1"/>
  <c r="W39" i="1"/>
  <c r="V39" i="1"/>
  <c r="U39" i="1"/>
  <c r="T39" i="1"/>
  <c r="S39" i="1"/>
  <c r="R39" i="1"/>
  <c r="X36" i="1"/>
  <c r="Y36" i="1" s="1"/>
  <c r="X35" i="1"/>
  <c r="Y35" i="1" s="1"/>
  <c r="R34" i="1"/>
  <c r="R42" i="1" s="1"/>
  <c r="X33" i="1"/>
  <c r="Y33" i="1" s="1"/>
  <c r="X32" i="1"/>
  <c r="Y32" i="1" s="1"/>
  <c r="X31" i="1"/>
  <c r="Y31" i="1" s="1"/>
  <c r="X30" i="1"/>
  <c r="Y30" i="1" s="1"/>
  <c r="X29" i="1"/>
  <c r="Y29" i="1" s="1"/>
  <c r="X28" i="1"/>
  <c r="Y28" i="1" s="1"/>
  <c r="X27" i="1"/>
  <c r="Y27" i="1" s="1"/>
  <c r="X26" i="1"/>
  <c r="Y26" i="1" s="1"/>
  <c r="X25" i="1"/>
  <c r="Y25" i="1" s="1"/>
  <c r="W23" i="1"/>
  <c r="V23" i="1"/>
  <c r="U23" i="1"/>
  <c r="T23" i="1"/>
  <c r="S23" i="1"/>
  <c r="R23" i="1"/>
  <c r="W22" i="1"/>
  <c r="W24" i="1" s="1"/>
  <c r="V22" i="1"/>
  <c r="V24" i="1" s="1"/>
  <c r="U22" i="1"/>
  <c r="U24" i="1" s="1"/>
  <c r="T22" i="1"/>
  <c r="S22" i="1"/>
  <c r="S24" i="1" s="1"/>
  <c r="R22" i="1"/>
  <c r="R24" i="1" s="1"/>
  <c r="X21" i="1"/>
  <c r="Y21" i="1" s="1"/>
  <c r="X20" i="1"/>
  <c r="Y20" i="1" s="1"/>
  <c r="W18" i="1"/>
  <c r="V18" i="1"/>
  <c r="U18" i="1"/>
  <c r="T18" i="1"/>
  <c r="S18" i="1"/>
  <c r="R18" i="1"/>
  <c r="W17" i="1"/>
  <c r="V17" i="1"/>
  <c r="U17" i="1"/>
  <c r="T17" i="1"/>
  <c r="S17" i="1"/>
  <c r="R17" i="1"/>
  <c r="W16" i="1"/>
  <c r="V16" i="1"/>
  <c r="U16" i="1"/>
  <c r="T16" i="1"/>
  <c r="S16" i="1"/>
  <c r="R16" i="1"/>
  <c r="W15" i="1"/>
  <c r="V15" i="1"/>
  <c r="U15" i="1"/>
  <c r="T15" i="1"/>
  <c r="S15" i="1"/>
  <c r="R15" i="1"/>
  <c r="Y14" i="1"/>
  <c r="X14" i="1"/>
  <c r="Y13" i="1"/>
  <c r="X13" i="1"/>
  <c r="Y12" i="1"/>
  <c r="X12" i="1"/>
  <c r="Y11" i="1"/>
  <c r="X11" i="1"/>
  <c r="Y10" i="1"/>
  <c r="X10" i="1"/>
  <c r="Y9" i="1"/>
  <c r="X9" i="1"/>
  <c r="Y7" i="1"/>
  <c r="X7" i="1"/>
  <c r="Y6" i="1"/>
  <c r="X6" i="1"/>
  <c r="Y5" i="1"/>
  <c r="X5" i="1"/>
  <c r="X91" i="1" l="1"/>
  <c r="Y16" i="1"/>
  <c r="Y18" i="1"/>
  <c r="Y79" i="1"/>
  <c r="Y83" i="1"/>
  <c r="X40" i="1"/>
  <c r="Y43" i="1"/>
  <c r="Y66" i="1"/>
  <c r="S80" i="1"/>
  <c r="W80" i="1"/>
  <c r="X76" i="1"/>
  <c r="J78" i="1"/>
  <c r="Y101" i="1"/>
  <c r="Y85" i="1"/>
  <c r="T80" i="1"/>
  <c r="Y41" i="1"/>
  <c r="X43" i="1"/>
  <c r="X45" i="1"/>
  <c r="X47" i="1"/>
  <c r="X66" i="1"/>
  <c r="Y15" i="1"/>
  <c r="X41" i="1"/>
  <c r="Y44" i="1"/>
  <c r="Y67" i="1"/>
  <c r="U80" i="1"/>
  <c r="Y84" i="1"/>
  <c r="Y39" i="1"/>
  <c r="X49" i="1"/>
  <c r="X51" i="1"/>
  <c r="X59" i="1"/>
  <c r="K74" i="1"/>
  <c r="E80" i="1"/>
  <c r="I80" i="1"/>
  <c r="K76" i="1"/>
  <c r="H80" i="1"/>
  <c r="K77" i="1"/>
  <c r="Y77" i="1"/>
  <c r="J79" i="1"/>
  <c r="X101" i="1"/>
  <c r="Y17" i="1"/>
  <c r="X39" i="1"/>
  <c r="Y46" i="1"/>
  <c r="Y65" i="1"/>
  <c r="F80" i="1"/>
  <c r="J77" i="1"/>
  <c r="Y86" i="1"/>
  <c r="X108" i="1"/>
  <c r="Y108" i="1" s="1"/>
  <c r="Y40" i="1"/>
  <c r="X44" i="1"/>
  <c r="X46" i="1"/>
  <c r="X48" i="1"/>
  <c r="X50" i="1"/>
  <c r="X52" i="1"/>
  <c r="X65" i="1"/>
  <c r="X67" i="1"/>
  <c r="X74" i="1"/>
  <c r="G80" i="1"/>
  <c r="R80" i="1"/>
  <c r="V80" i="1"/>
  <c r="Y76" i="1"/>
  <c r="X77" i="1"/>
  <c r="K78" i="1"/>
  <c r="X78" i="1"/>
  <c r="X102" i="1"/>
  <c r="Y102" i="1" s="1"/>
  <c r="X42" i="1"/>
  <c r="Y42" i="1"/>
  <c r="X96" i="1"/>
  <c r="Y96" i="1" s="1"/>
  <c r="Y91" i="1"/>
  <c r="X23" i="1"/>
  <c r="Y23" i="1" s="1"/>
  <c r="J74" i="1"/>
  <c r="X34" i="1"/>
  <c r="Y34" i="1" s="1"/>
  <c r="J75" i="1"/>
  <c r="Y45" i="1"/>
  <c r="Y47" i="1"/>
  <c r="Y48" i="1"/>
  <c r="Y49" i="1"/>
  <c r="Y50" i="1"/>
  <c r="Y51" i="1"/>
  <c r="Y52" i="1"/>
  <c r="Y59" i="1"/>
  <c r="Y74" i="1"/>
  <c r="K75" i="1"/>
  <c r="X75" i="1"/>
  <c r="J76" i="1"/>
  <c r="Y78" i="1"/>
  <c r="K79" i="1"/>
  <c r="X79" i="1"/>
  <c r="X15" i="1"/>
  <c r="X16" i="1"/>
  <c r="X17" i="1"/>
  <c r="X18" i="1"/>
  <c r="X22" i="1"/>
  <c r="Y22" i="1" s="1"/>
  <c r="T24" i="1"/>
  <c r="D80" i="1"/>
  <c r="Y75" i="1"/>
  <c r="X83" i="1"/>
  <c r="X84" i="1"/>
  <c r="X85" i="1"/>
  <c r="X86" i="1"/>
  <c r="X92" i="1"/>
  <c r="Y92" i="1" s="1"/>
  <c r="X80" i="1" l="1"/>
  <c r="Y80" i="1"/>
  <c r="K80" i="1"/>
  <c r="J80" i="1"/>
  <c r="X24" i="1"/>
  <c r="Y24" i="1" s="1"/>
</calcChain>
</file>

<file path=xl/sharedStrings.xml><?xml version="1.0" encoding="utf-8"?>
<sst xmlns="http://schemas.openxmlformats.org/spreadsheetml/2006/main" count="261" uniqueCount="214">
  <si>
    <t>Frog Story</t>
  </si>
  <si>
    <t>Picnic Picture Description (WAB-R)</t>
  </si>
  <si>
    <t>Individual AD Cases</t>
  </si>
  <si>
    <t>AD Group</t>
  </si>
  <si>
    <t>HC Group</t>
  </si>
  <si>
    <t xml:space="preserve"> Statistical Tests</t>
  </si>
  <si>
    <t>AD01</t>
  </si>
  <si>
    <t>AD03</t>
  </si>
  <si>
    <t>AD04</t>
  </si>
  <si>
    <t>AD06</t>
  </si>
  <si>
    <t>AD07</t>
  </si>
  <si>
    <t>AD09</t>
  </si>
  <si>
    <t>Mean</t>
  </si>
  <si>
    <t>SD</t>
  </si>
  <si>
    <t>z value</t>
  </si>
  <si>
    <t>p value</t>
  </si>
  <si>
    <t>effect size</t>
  </si>
  <si>
    <t xml:space="preserve">Speech rate </t>
  </si>
  <si>
    <t>Duration of the narrative, sec (s)</t>
  </si>
  <si>
    <t>P</t>
  </si>
  <si>
    <t>Total number of words</t>
  </si>
  <si>
    <t>Words per minute</t>
  </si>
  <si>
    <t>Structural and syntactic measures</t>
  </si>
  <si>
    <t>Number of sentences</t>
  </si>
  <si>
    <t>Number of topic/comment utterances</t>
  </si>
  <si>
    <t>Number of embeddings</t>
  </si>
  <si>
    <t>Number of well-formed sentences</t>
  </si>
  <si>
    <t>Number of words in topic or comments</t>
  </si>
  <si>
    <t>Proportion of words in sentences</t>
  </si>
  <si>
    <t>Mean sentence length</t>
  </si>
  <si>
    <t>Proportion of well-formed sentences</t>
  </si>
  <si>
    <t>Embedding index</t>
  </si>
  <si>
    <t>Lexical measures</t>
  </si>
  <si>
    <t>Number of open class words</t>
  </si>
  <si>
    <t>Number of closed class words</t>
  </si>
  <si>
    <t>Proportion of open class words</t>
  </si>
  <si>
    <t>Proportion of closed class words</t>
  </si>
  <si>
    <t>Number of nouns (N)</t>
  </si>
  <si>
    <t>Number of verbs (V)</t>
  </si>
  <si>
    <t>Number of nonfinite verbs (NF)</t>
  </si>
  <si>
    <t>Number of matrix verbs (MV)</t>
  </si>
  <si>
    <t>Number of compound verbs (CV)</t>
  </si>
  <si>
    <t>Number of adjectives (Adj)</t>
  </si>
  <si>
    <t>Number of adverbs (Adv)</t>
  </si>
  <si>
    <t xml:space="preserve">Number of all pronouns </t>
  </si>
  <si>
    <t>Number of demonstrative pronouns</t>
  </si>
  <si>
    <t xml:space="preserve">Number of personal pronouns  (P) </t>
  </si>
  <si>
    <t>Number of postpositions (PP)</t>
  </si>
  <si>
    <t>Number of reduplication</t>
  </si>
  <si>
    <t>Proportional Measures from lexical counts</t>
  </si>
  <si>
    <t>Proportion of noun (N/all NW)</t>
  </si>
  <si>
    <t>Proportion of noun (N/N+V)</t>
  </si>
  <si>
    <t>Noun – verb ratio: #N/#V</t>
  </si>
  <si>
    <t>Proportion of noun (N/N+Pr)</t>
  </si>
  <si>
    <t>Proportion of pronoun (P/all NW)</t>
  </si>
  <si>
    <t>Proportion of pronoun to noun (P/P+N)</t>
  </si>
  <si>
    <t>Proportion of verb (V/all NW)</t>
  </si>
  <si>
    <t>Proportion of verb (V/V+N)</t>
  </si>
  <si>
    <t>Proportion of nonfinite verb (NF/all V)</t>
  </si>
  <si>
    <t>Porportion of matrix verb (MV/all V)</t>
  </si>
  <si>
    <t>Proportion of compound verb (CV/all V)</t>
  </si>
  <si>
    <t>Proportion of adjective (Adj/NW)</t>
  </si>
  <si>
    <t>Proportion of adverb (Adv/NW)</t>
  </si>
  <si>
    <t>Proportion of postposition (PP/NW)</t>
  </si>
  <si>
    <t>Morphological and inflectional measures</t>
  </si>
  <si>
    <t>Nouns inflections</t>
  </si>
  <si>
    <t>Total number of nouns</t>
  </si>
  <si>
    <t>Number of nouns in base form</t>
  </si>
  <si>
    <t>Number of nouns possible to be inflected</t>
  </si>
  <si>
    <t>Appropriate noun inflection</t>
  </si>
  <si>
    <t>Noun inflection index</t>
  </si>
  <si>
    <t>Noun inflection type</t>
  </si>
  <si>
    <t>Total number of inflected nouns</t>
  </si>
  <si>
    <t>N with 1 inflection</t>
  </si>
  <si>
    <t>N with 2 inflections</t>
  </si>
  <si>
    <t>N with &gt;2 inflections</t>
  </si>
  <si>
    <t>Proportion of inflected nouns</t>
  </si>
  <si>
    <t>Proportion of noun with 1 inflection</t>
  </si>
  <si>
    <t>Proportion of noun with 2 or &gt; inflections</t>
  </si>
  <si>
    <t>Infl type: Emphatic E</t>
  </si>
  <si>
    <t>Infl type: Accusa, A</t>
  </si>
  <si>
    <t>Infl type: genitive, G</t>
  </si>
  <si>
    <t>Infl type: locative, L</t>
  </si>
  <si>
    <t xml:space="preserve">Infl type: other, gender; O </t>
  </si>
  <si>
    <t>Proportion of Emphatic E in %</t>
  </si>
  <si>
    <t>Proportion of Accusa, A in %</t>
  </si>
  <si>
    <t>Proportion of genitive, G in %</t>
  </si>
  <si>
    <t>Proportion of locative, L in %</t>
  </si>
  <si>
    <t>Proportion of other, gender; O  in %</t>
  </si>
  <si>
    <t>Inflection type: Definiteness marker (DM)</t>
  </si>
  <si>
    <t>Inflection type: Case markers (CM)</t>
  </si>
  <si>
    <t>Rate of definiteness marker (DM/all N*100)</t>
  </si>
  <si>
    <t>Rate of case markers (CM/all N*100)</t>
  </si>
  <si>
    <t>Proportion of definiteness marker  (DM/N with 1 inflection*100)</t>
  </si>
  <si>
    <t>Proportion  of case markings (CM/N with 1 inflection*100)</t>
  </si>
  <si>
    <t>Verb inflections</t>
  </si>
  <si>
    <t>Number of verbs</t>
  </si>
  <si>
    <t>Number of inflectable verbs</t>
  </si>
  <si>
    <t>Number of inflectable verbs inflected</t>
  </si>
  <si>
    <t>Verb inflection index</t>
  </si>
  <si>
    <t>Inflection score (IS)</t>
  </si>
  <si>
    <t>Tense</t>
  </si>
  <si>
    <t>Aspect</t>
  </si>
  <si>
    <t>Person</t>
  </si>
  <si>
    <t xml:space="preserve">Semantic measures </t>
  </si>
  <si>
    <t xml:space="preserve">Word count </t>
  </si>
  <si>
    <t>Duration of the narrative for the CIU analysis (sec)</t>
  </si>
  <si>
    <t>Number of CIU</t>
  </si>
  <si>
    <t>CIU% (Idea density)</t>
  </si>
  <si>
    <t xml:space="preserve">CIUs per minute (Idea efficiency) </t>
  </si>
  <si>
    <t>Measures of spontaneity and fluency disruptions</t>
  </si>
  <si>
    <t xml:space="preserve">Repetition </t>
  </si>
  <si>
    <t>Revisions</t>
  </si>
  <si>
    <t>Reformulations</t>
  </si>
  <si>
    <t>Total count of disruption of spontaenity and fluency</t>
  </si>
  <si>
    <t>Variable Name</t>
  </si>
  <si>
    <t>Variable Definition</t>
  </si>
  <si>
    <t>Number of narrative words (NW)</t>
  </si>
  <si>
    <t>Total number of words in utterances that were sentences divided total number of sentences.</t>
  </si>
  <si>
    <t xml:space="preserve">The average number of words produced per sentence. </t>
  </si>
  <si>
    <t xml:space="preserve">Total number of well-formed sentences divided by the total number of sentences. As Bengali allows greater flexibility in word order, we recorded the type of errors produced in ill-formed sentences. </t>
  </si>
  <si>
    <t xml:space="preserve">Total number of embeddings divided by the total number of sentences. This measure provides a quantification for utterance complexity. Fewer embedding would imply less complex utterances. </t>
  </si>
  <si>
    <t>Total number of open class words divided by total number of narrative words.</t>
  </si>
  <si>
    <t>Total number of closed class words divided by total number of narrative words.</t>
  </si>
  <si>
    <t>Total sum of all  nouns.</t>
  </si>
  <si>
    <t>Total sum of all  verbs.</t>
  </si>
  <si>
    <t>Total sum of all nonfinite verbs.</t>
  </si>
  <si>
    <t>Total sum of all matrix verbs.</t>
  </si>
  <si>
    <t>Total sum of all compound verbs.</t>
  </si>
  <si>
    <t xml:space="preserve">Total sum of all  adjectives. </t>
  </si>
  <si>
    <t xml:space="preserve">Total sum of all  adverbs </t>
  </si>
  <si>
    <t>Total sum of all  pronouns.</t>
  </si>
  <si>
    <t>Total sum of all demonstrative pronouns.</t>
  </si>
  <si>
    <t>Total sum of all personal pronouns.</t>
  </si>
  <si>
    <t>Total sum of all postpositions.</t>
  </si>
  <si>
    <t>Total number of nouns divided by total number of narrative words.</t>
  </si>
  <si>
    <t>Total number of nouns as proportion of total number of nouns and verbs.</t>
  </si>
  <si>
    <t>Total number of nouns divided by total number of verbs.</t>
  </si>
  <si>
    <t>Total number of nouns as proportion of total number of nouns and pronoun.</t>
  </si>
  <si>
    <t>Total number of personal pronouns as proportion of total number of pronoun and nouns.</t>
  </si>
  <si>
    <t>Total number of personal pronouns divided by total number of narrative words.</t>
  </si>
  <si>
    <t>Total number of verbs divided by total number of narrative words.</t>
  </si>
  <si>
    <t>Total number of verbs as proportion of total number of verbs and nouns.</t>
  </si>
  <si>
    <t>Total number of infinite verbs as proportion of total number of verbs.</t>
  </si>
  <si>
    <t xml:space="preserve">Total number of martix as proportion of total number of verbs. </t>
  </si>
  <si>
    <t xml:space="preserve">Total number of compound verbs as proportion of total number of verbs. </t>
  </si>
  <si>
    <t>Total number of adjective divided by total number of narrative words.</t>
  </si>
  <si>
    <t>Total number of adverb divided by total number of narrative words.</t>
  </si>
  <si>
    <t xml:space="preserve">Total number of postposition divided by total number of narrative words. </t>
  </si>
  <si>
    <t xml:space="preserve">Total  number of inflected nouns with one inflection to the total number of all inflected nouns. </t>
  </si>
  <si>
    <t xml:space="preserve">Total number of inflected nouns with two or more inflections to the total number of all inflected nouns. </t>
  </si>
  <si>
    <t xml:space="preserve">Total number of appropriately inflected nouns to the number of nouns that are possible to be inflected. This could be conceptually similar to noun determiner index of the QPA in English. </t>
  </si>
  <si>
    <t>The total number of intelligible, accurate and informative words that were relevant to the Frog story (Nicholas &amp; Brookshire, 1993)</t>
  </si>
  <si>
    <t xml:space="preserve">Total number of CIUs (i.e., semantic units) divided by the total number of words used in the sample. </t>
  </si>
  <si>
    <t xml:space="preserve">Total number of CIUs (i.e., semantic units) divided by the duration of the sample used for calculation of the CIUs. </t>
  </si>
  <si>
    <t xml:space="preserve">Total number words or whole phrases repetition. For example, whole word (e.g., the &lt;boy&gt; boy was searching for his frog) or phrase-level repetitions (e.g., &lt;The boy&gt;... The boy was searching for his frog). Reduplication of words which is natural phenomenon in Bengali was not considered as repetition (e.g., ashte ashte, i.e., slowly slowly). </t>
  </si>
  <si>
    <t>These include when the speaker changes something (usually the syntax) of an utterance but maintains the same idea. It could be word (e.g., a &lt;frog&gt;..dog) or phrase (e.g., &lt;The boy is&gt; …They boy was very upset to not find his frog) revisions.</t>
  </si>
  <si>
    <t>These included full and complete reformulations of the message without any specific corrections. For example: “&lt;They boy was searching&gt;...uh he decided to return to the pond".</t>
  </si>
  <si>
    <t>Total sum of  inflected nouns.</t>
  </si>
  <si>
    <t xml:space="preserve">Sum of count of repetitions, revisions and reformulations. </t>
  </si>
  <si>
    <t>Totat sum of all verbs.</t>
  </si>
  <si>
    <t>Total number of inflectable verbs.</t>
  </si>
  <si>
    <t xml:space="preserve">Total number of inflectable verbs that are inflected. </t>
  </si>
  <si>
    <t>Total number of nouns with definiteness marker divided by the total number nouns with single inflections * 100 (e.g., AD04 proportion of definitiveness markers 23/35= 65.7%).</t>
  </si>
  <si>
    <t>Total number of nouns with nouns with case marker to the total number of nouns with single inflection*100 (e.g., AD04 proportion of case markers 12/35= 34.3%).</t>
  </si>
  <si>
    <t>Total number of nouns inflected with case marking to the total number of nouns.</t>
  </si>
  <si>
    <t>Total number of nouns inflected with definiteness or number marking to the total number of nouns.</t>
  </si>
  <si>
    <t>Total number of embeddings in the narrative sample.</t>
  </si>
  <si>
    <t>Total number of well-formed sentences in the narrative sample.</t>
  </si>
  <si>
    <t>Total number of topic or comment utterances in the narrative sample.</t>
  </si>
  <si>
    <t>Number of words in sentences</t>
  </si>
  <si>
    <t>Total sum of words in  topic or comments utterances.</t>
  </si>
  <si>
    <t>Total sum of words in sentences.</t>
  </si>
  <si>
    <t>Total sum of nouns in bare (i.e., uninflected) form.</t>
  </si>
  <si>
    <t>Total sum of  nouns with 1 inflection.</t>
  </si>
  <si>
    <t>Total sum of  nouns with &gt;2  inflections.</t>
  </si>
  <si>
    <t>Total sum of  nouns with 2 inflections.</t>
  </si>
  <si>
    <t>Total number of nouns with definiteness or number markers.</t>
  </si>
  <si>
    <t>Total number of nouns with case markers.</t>
  </si>
  <si>
    <t>Total number of verbs with tense marking.</t>
  </si>
  <si>
    <t>Total number of verbs with aspect marking.</t>
  </si>
  <si>
    <t>Total number of verbs with person marking.</t>
  </si>
  <si>
    <t>Total number of nouns with emphatic case markers.</t>
  </si>
  <si>
    <t>Total number of nouns with accusative case markers.</t>
  </si>
  <si>
    <t>Total number of nouns with genitive case markers.</t>
  </si>
  <si>
    <t>Total number of nouns with locative case markers.</t>
  </si>
  <si>
    <t xml:space="preserve">Total number of nouns with gender or other case markers. </t>
  </si>
  <si>
    <t>Sum of all types of case markings</t>
  </si>
  <si>
    <t>The amount of time in the sample containing both speech and pauses. Excluded from the duration were all periods during which the examiner is speaking (Berndt et al., 2000)</t>
  </si>
  <si>
    <t>Total number of words produced by the participants.  Indistinct strings of phonemes and discourse markers such as emm, aahh, uuh were excluded from the word count (Saajjadi et al., 2012).</t>
  </si>
  <si>
    <t xml:space="preserve">Speech rate was deﬁned as the number of words per minute. This measure was calculated on the entire speech sample. We calculated the time from the end of the tester’s instructions to the end of participants’ production. Number of words was calculated by tallying the total number of uttered words including repetitions, corrections, restarts, and paraphasias as well as patients’ direct responses to the questions. Indistinct strings of phonemes and discourse markers such as emm, aahh, uuh were excluded from the word count (Saajjadi et al., 2012). Timing and words of the examiner’s speech were excluded from the speech rate measure. </t>
  </si>
  <si>
    <t>Total number of sentences (ill-formed or well-formed) in the narrative sample.</t>
  </si>
  <si>
    <r>
      <t>The number of narrative words were obtained from the transcribed sample after removing habitual starters, stereotype story phrases, examiner’s prompts, discourse markers, nonwords, coordinating conjunctions, participants' direct responeses to specific questions, comments made by the participant, repetition, and repairs (Berndt et al., 2000).</t>
    </r>
    <r>
      <rPr>
        <sz val="9"/>
        <rFont val="Times New Roman"/>
        <family val="1"/>
      </rPr>
      <t xml:space="preserve"> For the Frog Story, the first 150±10 narrative words were used for the QPA analysis. For the Picnic picture description, the whole sample was used. </t>
    </r>
  </si>
  <si>
    <t xml:space="preserve">Total sum of all open class words, that is, nouns, verbs, adjectives, and adverbs. </t>
  </si>
  <si>
    <t xml:space="preserve">Total sum of all closed class words, that is, pronouns, postpositions, and indecinables. </t>
  </si>
  <si>
    <t>Total sum of all reduplications.</t>
  </si>
  <si>
    <t>Total sum of nouns that are possible for inflections.</t>
  </si>
  <si>
    <t>Total sum of nouns that are appropriately inflected.</t>
  </si>
  <si>
    <t xml:space="preserve">Total number of inflected nouns to the total number of nouns produced in the narrative sample. </t>
  </si>
  <si>
    <t>Total sum of proportion of all case markers.</t>
  </si>
  <si>
    <t>Infl type:Definiteness/number (DM)</t>
  </si>
  <si>
    <t>Proportion of Definiteness/number (DM) in %</t>
  </si>
  <si>
    <t xml:space="preserve">Total number of nouns inflected with definiteness or number markers to the total number of nouns with single inflection. </t>
  </si>
  <si>
    <t>Total number of nouns inflected with emphatic case markers to the total number of nouns with single inflection.</t>
  </si>
  <si>
    <t>Total number of nouns inflected with accusative case markers to the total number of nouns with single inflection.</t>
  </si>
  <si>
    <t xml:space="preserve">Total number of nouns inflected with genitive case markers to the total number of nouns with single inflection. </t>
  </si>
  <si>
    <t xml:space="preserve">Total number of nouns inflected with locative case markers to the total number of nouns with single inflection. </t>
  </si>
  <si>
    <t xml:space="preserve">Total number of nouns inflected with gender or other case markers to the total number of nouns with single inflection. </t>
  </si>
  <si>
    <t xml:space="preserve">Total number of appropriately inflected vebs to the number of verbs that are possible to be inflected. This is conceptually similar to the verb inflection index of the QPA in English. </t>
  </si>
  <si>
    <t>Total sum of total number of tense, aspect and person markings for verbs.</t>
  </si>
  <si>
    <t>Verb Complexity Score (IS/MV-1)</t>
  </si>
  <si>
    <t>Verb complexity score is the ratio of Inflection Score (IS) divided by total number of martix verbs minus 1. Verb complexity score which is similar to the auxiliary complexity index in the QPA framework.</t>
  </si>
  <si>
    <r>
      <t>To be included in the word count, words had to be accurate, relevant, and informative relative to the eliciting stimuli, and did not have to be used in a grammatically accurate manner (Nicholas &amp; Brookshire, 1993).  This word count were derived using the length of the sample that were used for QPA analys</t>
    </r>
    <r>
      <rPr>
        <sz val="9"/>
        <rFont val="Times New Roman"/>
        <family val="1"/>
      </rPr>
      <t xml:space="preserve">is. For the Frog Story, length of the sample is up to until the first 150±10 narrative words is acquired. For the Picnic picture description, the whole length of the sample is used. </t>
    </r>
  </si>
  <si>
    <r>
      <t xml:space="preserve">Duration of the narrative used for the CIU calculations. </t>
    </r>
    <r>
      <rPr>
        <sz val="9"/>
        <color rgb="FF00B050"/>
        <rFont val="Times New Roman"/>
        <family val="1"/>
      </rPr>
      <t xml:space="preserve"> </t>
    </r>
    <r>
      <rPr>
        <sz val="9"/>
        <rFont val="Times New Roman"/>
        <family val="1"/>
      </rPr>
      <t xml:space="preserve">For the Frog Story, it is the duration of the sample until the first 150±10 narrative words is acquired. For the Picnic picture description, the duration of the  sample is used.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</si>
</sst>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3" x14ac:knownFonts="1">
    <font>
      <sz val="11"/>
      <color theme="1"/>
      <name val="Calibri"/>
      <family val="2"/>
      <scheme val="minor"/>
    </font>
    <font>
      <sz val="9"/>
      <color theme="1"/>
      <name val="Times New Roman"/>
      <family val="1"/>
    </font>
    <font>
      <b/>
      <sz val="10"/>
      <color theme="1"/>
      <name val="Times New Roman"/>
      <family val="1"/>
    </font>
    <font>
      <sz val="10"/>
      <color theme="1"/>
      <name val="Times New Roman"/>
      <family val="1"/>
    </font>
    <font>
      <b/>
      <sz val="9"/>
      <color theme="1"/>
      <name val="Times New Roman"/>
      <family val="1"/>
    </font>
    <font>
      <sz val="8"/>
      <color theme="1"/>
      <name val="Times New Roman"/>
      <family val="1"/>
    </font>
    <font>
      <i/>
      <sz val="8"/>
      <color theme="1"/>
      <name val="Times New Roman"/>
      <family val="1"/>
    </font>
    <font>
      <sz val="8"/>
      <name val="Times New Roman"/>
      <family val="1"/>
    </font>
    <font>
      <sz val="7"/>
      <color theme="1"/>
      <name val="Times New Roman"/>
      <family val="1"/>
    </font>
    <font>
      <b/>
      <sz val="7"/>
      <color theme="1"/>
      <name val="Times New Roman"/>
      <family val="1"/>
    </font>
    <font>
      <sz val="7"/>
      <name val="Times New Roman"/>
      <family val="1"/>
    </font>
    <font>
      <sz val="7"/>
      <color rgb="FF000000"/>
      <name val="Times New Roman"/>
      <family val="1"/>
    </font>
    <font>
      <sz val="7"/>
      <color theme="1"/>
      <name val="Calibri"/>
      <family val="2"/>
      <scheme val="minor"/>
    </font>
    <font>
      <i/>
      <sz val="9"/>
      <color theme="1"/>
      <name val="Times New Roman"/>
      <family val="1"/>
    </font>
    <font>
      <b/>
      <i/>
      <sz val="9"/>
      <color theme="1"/>
      <name val="Times New Roman"/>
      <family val="1"/>
    </font>
    <font>
      <b/>
      <sz val="7"/>
      <name val="Times New Roman"/>
      <family val="1"/>
    </font>
    <font>
      <sz val="10"/>
      <name val="Arial"/>
      <family val="2"/>
    </font>
    <font>
      <sz val="9"/>
      <color rgb="FF00B050"/>
      <name val="Times New Roman"/>
      <family val="1"/>
    </font>
    <font>
      <sz val="9"/>
      <color theme="1"/>
      <name val="Calibri"/>
      <family val="2"/>
      <scheme val="minor"/>
    </font>
    <font>
      <sz val="9"/>
      <color theme="1"/>
      <name val="Wingdings 2"/>
      <family val="1"/>
      <charset val="2"/>
    </font>
    <font>
      <sz val="9"/>
      <color rgb="FF000000"/>
      <name val="Times New Roman"/>
      <family val="1"/>
    </font>
    <font>
      <sz val="9"/>
      <name val="Times New Roman"/>
      <family val="1"/>
    </font>
    <font>
      <b/>
      <sz val="7"/>
      <color rgb="FF000000"/>
      <name val="Times New Roman"/>
      <family val="1"/>
    </font>
  </fonts>
  <fills count="8">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medium">
        <color indexed="64"/>
      </bottom>
      <diagonal/>
    </border>
    <border>
      <left/>
      <right/>
      <top/>
      <bottom style="thin">
        <color indexed="64"/>
      </bottom>
      <diagonal/>
    </border>
    <border>
      <left style="medium">
        <color rgb="FFD4D4D4"/>
      </left>
      <right style="medium">
        <color rgb="FFD4D4D4"/>
      </right>
      <top style="medium">
        <color rgb="FFD4D4D4"/>
      </top>
      <bottom style="medium">
        <color rgb="FFD4D4D4"/>
      </bottom>
      <diagonal/>
    </border>
    <border>
      <left/>
      <right style="medium">
        <color rgb="FFD4D4D4"/>
      </right>
      <top style="medium">
        <color rgb="FFD4D4D4"/>
      </top>
      <bottom style="medium">
        <color rgb="FFD4D4D4"/>
      </bottom>
      <diagonal/>
    </border>
  </borders>
  <cellStyleXfs count="2">
    <xf numFmtId="0" fontId="0" fillId="0" borderId="0"/>
    <xf numFmtId="0" fontId="16" fillId="0" borderId="0"/>
  </cellStyleXfs>
  <cellXfs count="88">
    <xf numFmtId="0" fontId="0" fillId="0" borderId="0" xfId="0"/>
    <xf numFmtId="0" fontId="0" fillId="0" borderId="0" xfId="0" applyAlignment="1">
      <alignment vertical="top"/>
    </xf>
    <xf numFmtId="0" fontId="1" fillId="0" borderId="0" xfId="0" applyFont="1" applyAlignment="1">
      <alignment horizontal="left" vertical="top"/>
    </xf>
    <xf numFmtId="0" fontId="0" fillId="0" borderId="0" xfId="0" applyAlignment="1">
      <alignment horizontal="center" vertical="top"/>
    </xf>
    <xf numFmtId="0" fontId="1" fillId="0" borderId="0" xfId="0" applyFont="1" applyAlignment="1">
      <alignment horizontal="center" vertical="top" wrapText="1"/>
    </xf>
    <xf numFmtId="0" fontId="1" fillId="0" borderId="0" xfId="0" applyFont="1" applyAlignment="1">
      <alignment horizontal="left" vertical="top" wrapText="1"/>
    </xf>
    <xf numFmtId="0" fontId="18" fillId="0" borderId="0" xfId="0" applyFont="1" applyAlignment="1">
      <alignment vertical="top"/>
    </xf>
    <xf numFmtId="165" fontId="19" fillId="0" borderId="0" xfId="0" applyNumberFormat="1" applyFont="1" applyAlignment="1">
      <alignment horizontal="center" vertical="top"/>
    </xf>
    <xf numFmtId="0" fontId="20" fillId="0" borderId="0" xfId="0" applyFont="1" applyAlignment="1">
      <alignment horizontal="left" vertical="top" wrapText="1"/>
    </xf>
    <xf numFmtId="0" fontId="1" fillId="0" borderId="1" xfId="0" applyFont="1" applyBorder="1" applyAlignment="1">
      <alignment horizontal="left" vertical="top"/>
    </xf>
    <xf numFmtId="0" fontId="0" fillId="0" borderId="1" xfId="0" applyBorder="1" applyAlignment="1">
      <alignment vertical="top"/>
    </xf>
    <xf numFmtId="0" fontId="1" fillId="0" borderId="1" xfId="0" applyFont="1" applyBorder="1" applyAlignment="1">
      <alignment horizontal="center" vertical="top"/>
    </xf>
    <xf numFmtId="0" fontId="2" fillId="0" borderId="1" xfId="0" applyFont="1" applyBorder="1" applyAlignment="1">
      <alignment horizontal="center" vertical="top"/>
    </xf>
    <xf numFmtId="0" fontId="3" fillId="0" borderId="0" xfId="0" applyFont="1" applyAlignment="1">
      <alignment horizontal="center" vertical="top"/>
    </xf>
    <xf numFmtId="0" fontId="1" fillId="0" borderId="0" xfId="0" applyFont="1" applyAlignment="1">
      <alignment horizontal="center" vertical="top"/>
    </xf>
    <xf numFmtId="0" fontId="4" fillId="0" borderId="0" xfId="0" applyFont="1" applyAlignment="1">
      <alignment horizontal="center" vertical="top"/>
    </xf>
    <xf numFmtId="0" fontId="4" fillId="0" borderId="0" xfId="0" applyFont="1" applyAlignment="1">
      <alignment horizontal="center" vertical="top" wrapText="1"/>
    </xf>
    <xf numFmtId="0" fontId="4" fillId="0" borderId="1" xfId="0" applyFont="1" applyBorder="1" applyAlignment="1">
      <alignment horizontal="center" vertical="top"/>
    </xf>
    <xf numFmtId="0" fontId="5" fillId="0" borderId="1" xfId="0" applyFont="1" applyBorder="1" applyAlignment="1">
      <alignment horizontal="center" vertical="top"/>
    </xf>
    <xf numFmtId="164" fontId="6" fillId="0" borderId="1" xfId="0" applyNumberFormat="1" applyFont="1" applyBorder="1" applyAlignment="1">
      <alignment horizontal="center" vertical="top"/>
    </xf>
    <xf numFmtId="0" fontId="6" fillId="0" borderId="1" xfId="0" applyFont="1" applyBorder="1" applyAlignment="1">
      <alignment horizontal="center" vertical="top"/>
    </xf>
    <xf numFmtId="0" fontId="6" fillId="0" borderId="1" xfId="0" applyFont="1" applyBorder="1" applyAlignment="1">
      <alignment horizontal="center" vertical="top" wrapText="1"/>
    </xf>
    <xf numFmtId="0" fontId="7" fillId="0" borderId="1" xfId="0" applyFont="1" applyBorder="1" applyAlignment="1">
      <alignment horizontal="center" vertical="top"/>
    </xf>
    <xf numFmtId="0" fontId="4" fillId="0" borderId="0" xfId="0" applyFont="1" applyAlignment="1">
      <alignment horizontal="left" vertical="top"/>
    </xf>
    <xf numFmtId="0" fontId="8" fillId="0" borderId="0" xfId="0" applyFont="1" applyAlignment="1">
      <alignment horizontal="center" vertical="top"/>
    </xf>
    <xf numFmtId="0" fontId="9" fillId="0" borderId="0" xfId="0" applyFont="1" applyAlignment="1">
      <alignment horizontal="center" vertical="top"/>
    </xf>
    <xf numFmtId="164" fontId="9" fillId="0" borderId="0" xfId="0" applyNumberFormat="1" applyFont="1" applyAlignment="1">
      <alignment horizontal="center" vertical="top"/>
    </xf>
    <xf numFmtId="0" fontId="3" fillId="2" borderId="0" xfId="0" applyFont="1" applyFill="1" applyAlignment="1">
      <alignment horizontal="center" vertical="top"/>
    </xf>
    <xf numFmtId="2" fontId="8" fillId="0" borderId="0" xfId="0" applyNumberFormat="1" applyFont="1" applyAlignment="1">
      <alignment horizontal="center" vertical="top"/>
    </xf>
    <xf numFmtId="0" fontId="8" fillId="3" borderId="0" xfId="0" applyFont="1" applyFill="1" applyAlignment="1">
      <alignment horizontal="center" vertical="top"/>
    </xf>
    <xf numFmtId="2" fontId="9" fillId="4" borderId="0" xfId="0" applyNumberFormat="1" applyFont="1" applyFill="1" applyAlignment="1">
      <alignment horizontal="center" vertical="top"/>
    </xf>
    <xf numFmtId="165" fontId="8" fillId="3" borderId="0" xfId="0" applyNumberFormat="1" applyFont="1" applyFill="1" applyAlignment="1">
      <alignment horizontal="center" vertical="top"/>
    </xf>
    <xf numFmtId="2" fontId="9" fillId="0" borderId="0" xfId="0" applyNumberFormat="1" applyFont="1" applyAlignment="1">
      <alignment horizontal="center" vertical="top"/>
    </xf>
    <xf numFmtId="0" fontId="1" fillId="0" borderId="2" xfId="0" applyFont="1" applyBorder="1" applyAlignment="1">
      <alignment horizontal="center" vertical="top"/>
    </xf>
    <xf numFmtId="0" fontId="4" fillId="0" borderId="2" xfId="0" applyFont="1" applyBorder="1" applyAlignment="1">
      <alignment horizontal="left" vertical="top"/>
    </xf>
    <xf numFmtId="0" fontId="8" fillId="0" borderId="2" xfId="0" applyFont="1" applyBorder="1" applyAlignment="1">
      <alignment horizontal="center" vertical="top"/>
    </xf>
    <xf numFmtId="0" fontId="9" fillId="0" borderId="2" xfId="0" applyFont="1" applyBorder="1" applyAlignment="1">
      <alignment horizontal="center" vertical="top"/>
    </xf>
    <xf numFmtId="2" fontId="9" fillId="0" borderId="2" xfId="0" applyNumberFormat="1" applyFont="1" applyBorder="1" applyAlignment="1">
      <alignment horizontal="center" vertical="top"/>
    </xf>
    <xf numFmtId="2" fontId="8" fillId="0" borderId="2" xfId="0" applyNumberFormat="1" applyFont="1" applyBorder="1" applyAlignment="1">
      <alignment horizontal="center" vertical="top"/>
    </xf>
    <xf numFmtId="1" fontId="8" fillId="0" borderId="0" xfId="0" applyNumberFormat="1" applyFont="1" applyAlignment="1">
      <alignment horizontal="center" vertical="top"/>
    </xf>
    <xf numFmtId="1" fontId="8" fillId="3" borderId="0" xfId="0" applyNumberFormat="1" applyFont="1" applyFill="1" applyAlignment="1">
      <alignment horizontal="center" vertical="top"/>
    </xf>
    <xf numFmtId="2" fontId="10" fillId="0" borderId="0" xfId="0" applyNumberFormat="1" applyFont="1" applyAlignment="1">
      <alignment horizontal="center" vertical="top"/>
    </xf>
    <xf numFmtId="2" fontId="10" fillId="3" borderId="0" xfId="0" applyNumberFormat="1" applyFont="1" applyFill="1" applyAlignment="1">
      <alignment horizontal="center" vertical="top"/>
    </xf>
    <xf numFmtId="2" fontId="8" fillId="3" borderId="0" xfId="0" applyNumberFormat="1" applyFont="1" applyFill="1" applyAlignment="1">
      <alignment horizontal="center" vertical="top"/>
    </xf>
    <xf numFmtId="0" fontId="4" fillId="0" borderId="2" xfId="0" applyFont="1" applyBorder="1" applyAlignment="1">
      <alignment horizontal="left" vertical="top" wrapText="1"/>
    </xf>
    <xf numFmtId="2" fontId="10" fillId="0" borderId="2" xfId="0" applyNumberFormat="1" applyFont="1" applyBorder="1" applyAlignment="1">
      <alignment horizontal="center" vertical="top"/>
    </xf>
    <xf numFmtId="2" fontId="11" fillId="0" borderId="3" xfId="0" applyNumberFormat="1" applyFont="1" applyBorder="1" applyAlignment="1">
      <alignment horizontal="center" vertical="top" wrapText="1"/>
    </xf>
    <xf numFmtId="2" fontId="11" fillId="0" borderId="0" xfId="0" applyNumberFormat="1" applyFont="1" applyAlignment="1">
      <alignment horizontal="center" vertical="top" wrapText="1"/>
    </xf>
    <xf numFmtId="1" fontId="12" fillId="0" borderId="0" xfId="0" applyNumberFormat="1" applyFont="1" applyAlignment="1">
      <alignment horizontal="center" vertical="top"/>
    </xf>
    <xf numFmtId="0" fontId="12" fillId="0" borderId="0" xfId="0" applyFont="1" applyAlignment="1">
      <alignment horizontal="center" vertical="top"/>
    </xf>
    <xf numFmtId="0" fontId="13" fillId="0" borderId="0" xfId="0" applyFont="1" applyAlignment="1">
      <alignment horizontal="left" vertical="top"/>
    </xf>
    <xf numFmtId="2" fontId="8" fillId="0" borderId="0" xfId="0" applyNumberFormat="1" applyFont="1" applyAlignment="1">
      <alignment horizontal="center" vertical="top" wrapText="1"/>
    </xf>
    <xf numFmtId="2" fontId="8" fillId="3" borderId="0" xfId="0" applyNumberFormat="1" applyFont="1" applyFill="1" applyAlignment="1">
      <alignment horizontal="center" vertical="top" wrapText="1"/>
    </xf>
    <xf numFmtId="0" fontId="3" fillId="0" borderId="0" xfId="0" applyFont="1" applyAlignment="1">
      <alignment horizontal="center" vertical="top" wrapText="1"/>
    </xf>
    <xf numFmtId="2" fontId="9" fillId="0" borderId="0" xfId="0" applyNumberFormat="1" applyFont="1" applyAlignment="1">
      <alignment horizontal="center" vertical="top" wrapText="1"/>
    </xf>
    <xf numFmtId="0" fontId="3" fillId="5" borderId="0" xfId="0" applyFont="1" applyFill="1" applyAlignment="1">
      <alignment horizontal="center" vertical="top"/>
    </xf>
    <xf numFmtId="165" fontId="19" fillId="6" borderId="0" xfId="0" applyNumberFormat="1" applyFont="1" applyFill="1" applyAlignment="1">
      <alignment horizontal="center" vertical="top"/>
    </xf>
    <xf numFmtId="0" fontId="1" fillId="6" borderId="0" xfId="0" applyFont="1" applyFill="1" applyAlignment="1">
      <alignment horizontal="left" vertical="top"/>
    </xf>
    <xf numFmtId="2" fontId="8" fillId="6" borderId="0" xfId="0" applyNumberFormat="1" applyFont="1" applyFill="1" applyAlignment="1">
      <alignment horizontal="center" vertical="top"/>
    </xf>
    <xf numFmtId="2" fontId="10" fillId="6" borderId="0" xfId="0" applyNumberFormat="1" applyFont="1" applyFill="1" applyAlignment="1">
      <alignment horizontal="center" vertical="top"/>
    </xf>
    <xf numFmtId="0" fontId="3" fillId="6" borderId="0" xfId="0" applyFont="1" applyFill="1" applyAlignment="1">
      <alignment horizontal="center" vertical="top"/>
    </xf>
    <xf numFmtId="0" fontId="14" fillId="0" borderId="0" xfId="0" applyFont="1" applyAlignment="1">
      <alignment horizontal="left" vertical="top"/>
    </xf>
    <xf numFmtId="0" fontId="8" fillId="3" borderId="0" xfId="0" applyFont="1" applyFill="1" applyAlignment="1">
      <alignment horizontal="center" vertical="top" wrapText="1"/>
    </xf>
    <xf numFmtId="0" fontId="8" fillId="0" borderId="0" xfId="0" applyFont="1" applyAlignment="1">
      <alignment horizontal="center" vertical="top" wrapText="1"/>
    </xf>
    <xf numFmtId="165" fontId="8" fillId="0" borderId="0" xfId="0" applyNumberFormat="1" applyFont="1" applyAlignment="1">
      <alignment horizontal="center" vertical="top"/>
    </xf>
    <xf numFmtId="0" fontId="1" fillId="0" borderId="0" xfId="0" applyFont="1" applyAlignment="1">
      <alignment vertical="top" wrapText="1"/>
    </xf>
    <xf numFmtId="1" fontId="10" fillId="3" borderId="0" xfId="0" applyNumberFormat="1" applyFont="1" applyFill="1" applyAlignment="1">
      <alignment horizontal="center" vertical="top"/>
    </xf>
    <xf numFmtId="0" fontId="21" fillId="0" borderId="0" xfId="0" applyFont="1" applyAlignment="1">
      <alignment horizontal="left" vertical="top" wrapText="1"/>
    </xf>
    <xf numFmtId="1" fontId="10" fillId="0" borderId="0" xfId="0" applyNumberFormat="1" applyFont="1" applyAlignment="1">
      <alignment horizontal="center" vertical="top"/>
    </xf>
    <xf numFmtId="2" fontId="12" fillId="0" borderId="0" xfId="0" applyNumberFormat="1" applyFont="1" applyAlignment="1">
      <alignment horizontal="center" vertical="top"/>
    </xf>
    <xf numFmtId="0" fontId="9" fillId="0" borderId="2" xfId="0" applyFont="1" applyBorder="1" applyAlignment="1">
      <alignment horizontal="center" vertical="top" wrapText="1"/>
    </xf>
    <xf numFmtId="165" fontId="19" fillId="0" borderId="2" xfId="0" applyNumberFormat="1" applyFont="1" applyBorder="1" applyAlignment="1">
      <alignment horizontal="center" vertical="top"/>
    </xf>
    <xf numFmtId="0" fontId="1" fillId="0" borderId="2" xfId="0" applyFont="1" applyBorder="1" applyAlignment="1">
      <alignment horizontal="left" vertical="top" wrapText="1"/>
    </xf>
    <xf numFmtId="0" fontId="8" fillId="3" borderId="2" xfId="0" applyFont="1" applyFill="1" applyBorder="1" applyAlignment="1">
      <alignment horizontal="center" vertical="top"/>
    </xf>
    <xf numFmtId="2" fontId="9" fillId="4" borderId="2" xfId="0" applyNumberFormat="1" applyFont="1" applyFill="1" applyBorder="1" applyAlignment="1">
      <alignment horizontal="center" vertical="top"/>
    </xf>
    <xf numFmtId="2" fontId="10" fillId="3" borderId="2" xfId="0" applyNumberFormat="1" applyFont="1" applyFill="1" applyBorder="1" applyAlignment="1">
      <alignment horizontal="center" vertical="top"/>
    </xf>
    <xf numFmtId="2" fontId="15" fillId="4" borderId="2" xfId="0" applyNumberFormat="1" applyFont="1" applyFill="1" applyBorder="1" applyAlignment="1">
      <alignment horizontal="center" vertical="top"/>
    </xf>
    <xf numFmtId="0" fontId="3" fillId="7" borderId="0" xfId="0" applyFont="1" applyFill="1" applyAlignment="1">
      <alignment horizontal="center" vertical="top"/>
    </xf>
    <xf numFmtId="0" fontId="5" fillId="0" borderId="0" xfId="0" applyFont="1" applyAlignment="1">
      <alignment horizontal="center" vertical="top"/>
    </xf>
    <xf numFmtId="1" fontId="7" fillId="0" borderId="0" xfId="0" applyNumberFormat="1" applyFont="1" applyAlignment="1">
      <alignment horizontal="center" vertical="top"/>
    </xf>
    <xf numFmtId="2" fontId="22" fillId="4" borderId="4" xfId="0" applyNumberFormat="1" applyFont="1" applyFill="1" applyBorder="1" applyAlignment="1">
      <alignment horizontal="center" vertical="top" wrapText="1"/>
    </xf>
    <xf numFmtId="2" fontId="9" fillId="0" borderId="0" xfId="0" applyNumberFormat="1" applyFont="1" applyFill="1" applyAlignment="1">
      <alignment horizontal="center" vertical="top"/>
    </xf>
    <xf numFmtId="0" fontId="8" fillId="0" borderId="0" xfId="0" applyFont="1" applyFill="1" applyAlignment="1">
      <alignment horizontal="center" vertical="top"/>
    </xf>
    <xf numFmtId="0" fontId="2" fillId="0" borderId="1" xfId="0" applyFont="1" applyBorder="1" applyAlignment="1">
      <alignment horizontal="center" vertical="top"/>
    </xf>
    <xf numFmtId="0" fontId="4" fillId="0" borderId="0" xfId="0" applyFont="1" applyAlignment="1">
      <alignment horizontal="center" vertical="top"/>
    </xf>
    <xf numFmtId="0" fontId="4" fillId="0" borderId="0" xfId="0" applyFont="1" applyAlignment="1">
      <alignment horizontal="center" vertical="top" wrapText="1"/>
    </xf>
    <xf numFmtId="0" fontId="8" fillId="4" borderId="0" xfId="0" applyFont="1" applyFill="1" applyAlignment="1">
      <alignment horizontal="center" vertical="top"/>
    </xf>
    <xf numFmtId="0" fontId="12" fillId="4" borderId="0" xfId="0" applyFont="1" applyFill="1" applyAlignment="1">
      <alignment horizontal="center" vertical="top"/>
    </xf>
  </cellXfs>
  <cellStyles count="2">
    <cellStyle name="Normal" xfId="0" builtinId="0"/>
    <cellStyle name="Normal 2" xfId="1" xr:uid="{6CCA4B0C-88A4-4E4F-BF17-2EC4732983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DE69F-CF67-4ECF-99E0-68FADF599EEC}">
  <sheetPr>
    <tabColor theme="9" tint="0.39997558519241921"/>
  </sheetPr>
  <dimension ref="A1:GB123"/>
  <sheetViews>
    <sheetView tabSelected="1" topLeftCell="A87" zoomScaleNormal="100" workbookViewId="0">
      <selection activeCell="F106" sqref="F106"/>
    </sheetView>
  </sheetViews>
  <sheetFormatPr defaultColWidth="9.28515625" defaultRowHeight="15" x14ac:dyDescent="0.25"/>
  <cols>
    <col min="1" max="1" width="4.42578125" style="1" customWidth="1"/>
    <col min="2" max="2" width="29.28515625" style="2" customWidth="1"/>
    <col min="3" max="3" width="69.7109375" style="14" customWidth="1"/>
    <col min="4" max="5" width="4.7109375" style="13" customWidth="1"/>
    <col min="6" max="6" width="5.42578125" style="3" customWidth="1"/>
    <col min="7" max="7" width="5.42578125" style="13" customWidth="1"/>
    <col min="8" max="8" width="4.42578125" style="3" customWidth="1"/>
    <col min="9" max="9" width="4.42578125" style="13" customWidth="1"/>
    <col min="10" max="10" width="6.140625" style="13" customWidth="1"/>
    <col min="11" max="11" width="6.42578125" style="13" customWidth="1"/>
    <col min="12" max="12" width="6" style="13" customWidth="1"/>
    <col min="13" max="14" width="5.28515625" style="13" customWidth="1"/>
    <col min="15" max="16" width="5.7109375" style="13" customWidth="1"/>
    <col min="17" max="17" width="5" style="13" customWidth="1"/>
    <col min="18" max="18" width="6.28515625" style="13" customWidth="1"/>
    <col min="19" max="19" width="4.7109375" style="13" customWidth="1"/>
    <col min="20" max="20" width="6.42578125" style="13" customWidth="1"/>
    <col min="21" max="23" width="4.7109375" style="13" customWidth="1"/>
    <col min="24" max="26" width="5.7109375" style="13" customWidth="1"/>
    <col min="27" max="30" width="6" style="13" customWidth="1"/>
    <col min="31" max="16384" width="9.28515625" style="13"/>
  </cols>
  <sheetData>
    <row r="1" spans="1:90" ht="15.75" thickBot="1" x14ac:dyDescent="0.3">
      <c r="A1" s="10"/>
      <c r="B1" s="9"/>
      <c r="C1" s="11"/>
      <c r="D1" s="83" t="s">
        <v>0</v>
      </c>
      <c r="E1" s="83"/>
      <c r="F1" s="83"/>
      <c r="G1" s="83"/>
      <c r="H1" s="83"/>
      <c r="I1" s="83"/>
      <c r="J1" s="83"/>
      <c r="K1" s="83"/>
      <c r="L1" s="83"/>
      <c r="M1" s="83"/>
      <c r="N1" s="83"/>
      <c r="O1" s="83"/>
      <c r="P1" s="83"/>
      <c r="Q1" s="12"/>
      <c r="R1" s="83" t="s">
        <v>1</v>
      </c>
      <c r="S1" s="83"/>
      <c r="T1" s="83"/>
      <c r="U1" s="83"/>
      <c r="V1" s="83"/>
      <c r="W1" s="83"/>
      <c r="X1" s="83"/>
      <c r="Y1" s="83"/>
      <c r="Z1" s="83"/>
      <c r="AA1" s="83"/>
      <c r="AB1" s="83"/>
      <c r="AC1" s="83"/>
      <c r="AD1" s="83"/>
    </row>
    <row r="2" spans="1:90" ht="14.65" customHeight="1" x14ac:dyDescent="0.25">
      <c r="C2" s="15"/>
      <c r="D2" s="84" t="s">
        <v>2</v>
      </c>
      <c r="E2" s="84"/>
      <c r="F2" s="84"/>
      <c r="G2" s="84"/>
      <c r="H2" s="84"/>
      <c r="I2" s="84"/>
      <c r="J2" s="84" t="s">
        <v>3</v>
      </c>
      <c r="K2" s="84"/>
      <c r="L2" s="84" t="s">
        <v>4</v>
      </c>
      <c r="M2" s="84"/>
      <c r="N2" s="85" t="s">
        <v>5</v>
      </c>
      <c r="O2" s="85"/>
      <c r="P2" s="85"/>
      <c r="Q2" s="16"/>
      <c r="R2" s="84" t="s">
        <v>2</v>
      </c>
      <c r="S2" s="84"/>
      <c r="T2" s="84"/>
      <c r="U2" s="84"/>
      <c r="V2" s="84"/>
      <c r="W2" s="84"/>
      <c r="X2" s="84" t="s">
        <v>3</v>
      </c>
      <c r="Y2" s="84"/>
      <c r="Z2" s="84" t="s">
        <v>4</v>
      </c>
      <c r="AA2" s="84"/>
      <c r="AB2" s="85" t="s">
        <v>5</v>
      </c>
      <c r="AC2" s="85"/>
      <c r="AD2" s="85"/>
    </row>
    <row r="3" spans="1:90" ht="25.5" customHeight="1" thickBot="1" x14ac:dyDescent="0.3">
      <c r="A3" s="10"/>
      <c r="B3" s="17" t="s">
        <v>115</v>
      </c>
      <c r="C3" s="17" t="s">
        <v>116</v>
      </c>
      <c r="D3" s="18" t="s">
        <v>6</v>
      </c>
      <c r="E3" s="18" t="s">
        <v>7</v>
      </c>
      <c r="F3" s="18" t="s">
        <v>8</v>
      </c>
      <c r="G3" s="18" t="s">
        <v>9</v>
      </c>
      <c r="H3" s="18" t="s">
        <v>10</v>
      </c>
      <c r="I3" s="18" t="s">
        <v>11</v>
      </c>
      <c r="J3" s="18" t="s">
        <v>12</v>
      </c>
      <c r="K3" s="18" t="s">
        <v>13</v>
      </c>
      <c r="L3" s="18" t="s">
        <v>12</v>
      </c>
      <c r="M3" s="18" t="s">
        <v>13</v>
      </c>
      <c r="N3" s="19" t="s">
        <v>14</v>
      </c>
      <c r="O3" s="20" t="s">
        <v>15</v>
      </c>
      <c r="P3" s="21" t="s">
        <v>16</v>
      </c>
      <c r="Q3" s="21"/>
      <c r="R3" s="18" t="s">
        <v>6</v>
      </c>
      <c r="S3" s="18" t="s">
        <v>7</v>
      </c>
      <c r="T3" s="18" t="s">
        <v>8</v>
      </c>
      <c r="U3" s="18" t="s">
        <v>9</v>
      </c>
      <c r="V3" s="18" t="s">
        <v>10</v>
      </c>
      <c r="W3" s="18" t="s">
        <v>11</v>
      </c>
      <c r="X3" s="22" t="s">
        <v>12</v>
      </c>
      <c r="Y3" s="22" t="s">
        <v>13</v>
      </c>
      <c r="Z3" s="22" t="s">
        <v>12</v>
      </c>
      <c r="AA3" s="22" t="s">
        <v>13</v>
      </c>
      <c r="AB3" s="19" t="s">
        <v>14</v>
      </c>
      <c r="AC3" s="20" t="s">
        <v>15</v>
      </c>
      <c r="AD3" s="21" t="s">
        <v>16</v>
      </c>
    </row>
    <row r="4" spans="1:90" s="27" customFormat="1" ht="12.75" x14ac:dyDescent="0.25">
      <c r="A4" s="13"/>
      <c r="B4" s="23" t="s">
        <v>17</v>
      </c>
      <c r="C4" s="23"/>
      <c r="D4" s="24"/>
      <c r="E4" s="25"/>
      <c r="F4" s="24"/>
      <c r="G4" s="25"/>
      <c r="H4" s="24"/>
      <c r="I4" s="25"/>
      <c r="J4" s="25"/>
      <c r="K4" s="25"/>
      <c r="L4" s="25"/>
      <c r="M4" s="25"/>
      <c r="N4" s="26"/>
      <c r="O4" s="24"/>
      <c r="P4" s="24"/>
      <c r="Q4" s="24"/>
      <c r="R4" s="24"/>
      <c r="S4" s="24"/>
      <c r="T4" s="24"/>
      <c r="U4" s="24"/>
      <c r="V4" s="24"/>
      <c r="W4" s="24"/>
      <c r="X4" s="24"/>
      <c r="Y4" s="24"/>
      <c r="Z4" s="24"/>
      <c r="AA4" s="24"/>
      <c r="AB4" s="24"/>
      <c r="AC4" s="24"/>
      <c r="AD4" s="24"/>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row>
    <row r="5" spans="1:90" ht="24" x14ac:dyDescent="0.25">
      <c r="A5" s="6"/>
      <c r="B5" s="2" t="s">
        <v>18</v>
      </c>
      <c r="C5" s="5" t="s">
        <v>188</v>
      </c>
      <c r="D5" s="24">
        <v>269</v>
      </c>
      <c r="E5" s="24">
        <v>509</v>
      </c>
      <c r="F5" s="24">
        <v>466</v>
      </c>
      <c r="G5" s="24">
        <v>294</v>
      </c>
      <c r="H5" s="24">
        <v>87</v>
      </c>
      <c r="I5" s="24">
        <v>764</v>
      </c>
      <c r="J5" s="28">
        <v>398.2</v>
      </c>
      <c r="K5" s="28">
        <v>234.6</v>
      </c>
      <c r="L5" s="28">
        <v>201.125</v>
      </c>
      <c r="M5" s="28">
        <v>50.9</v>
      </c>
      <c r="N5" s="28">
        <v>-1.9359999999999999</v>
      </c>
      <c r="O5" s="28">
        <v>5.2999999999999999E-2</v>
      </c>
      <c r="P5" s="28">
        <v>-0.51700000000000002</v>
      </c>
      <c r="Q5" s="28"/>
      <c r="R5" s="24">
        <v>84</v>
      </c>
      <c r="S5" s="24">
        <v>97</v>
      </c>
      <c r="T5" s="24">
        <v>47.87</v>
      </c>
      <c r="U5" s="24">
        <v>84</v>
      </c>
      <c r="V5" s="24">
        <v>72</v>
      </c>
      <c r="W5" s="24">
        <v>86</v>
      </c>
      <c r="X5" s="28">
        <f>AVERAGE(R5:W5)</f>
        <v>78.478333333333339</v>
      </c>
      <c r="Y5" s="28">
        <f>_xlfn.STDEV.S(R5:W5)</f>
        <v>16.967286661887549</v>
      </c>
      <c r="Z5" s="28">
        <v>71.358571428571423</v>
      </c>
      <c r="AA5" s="28">
        <v>31.139217731863166</v>
      </c>
      <c r="AB5" s="28">
        <v>-0.28599999999999998</v>
      </c>
      <c r="AC5" s="28">
        <v>0.83599999999999997</v>
      </c>
      <c r="AD5" s="28">
        <v>-7.9322128060207761E-2</v>
      </c>
    </row>
    <row r="6" spans="1:90" ht="24" x14ac:dyDescent="0.25">
      <c r="A6" s="7" t="s">
        <v>19</v>
      </c>
      <c r="B6" s="2" t="s">
        <v>20</v>
      </c>
      <c r="C6" s="5" t="s">
        <v>189</v>
      </c>
      <c r="D6" s="24">
        <v>320</v>
      </c>
      <c r="E6" s="24">
        <v>406</v>
      </c>
      <c r="F6" s="24">
        <v>229</v>
      </c>
      <c r="G6" s="24">
        <v>276</v>
      </c>
      <c r="H6" s="24">
        <v>164</v>
      </c>
      <c r="I6" s="24">
        <v>537</v>
      </c>
      <c r="J6" s="28">
        <v>322</v>
      </c>
      <c r="K6" s="28">
        <v>133.42713367227822</v>
      </c>
      <c r="L6" s="28">
        <v>466</v>
      </c>
      <c r="M6" s="28">
        <v>211.97641378228852</v>
      </c>
      <c r="N6" s="28">
        <v>-1.42</v>
      </c>
      <c r="O6" s="28">
        <v>0.156</v>
      </c>
      <c r="P6" s="28">
        <v>-0.37951096351564262</v>
      </c>
      <c r="Q6" s="28"/>
      <c r="R6" s="24">
        <v>109</v>
      </c>
      <c r="S6" s="24">
        <v>158</v>
      </c>
      <c r="T6" s="24">
        <v>42</v>
      </c>
      <c r="U6" s="24">
        <v>72</v>
      </c>
      <c r="V6" s="24">
        <v>137</v>
      </c>
      <c r="W6" s="24">
        <v>100</v>
      </c>
      <c r="X6" s="28">
        <f>AVERAGE(R6:W6)</f>
        <v>103</v>
      </c>
      <c r="Y6" s="28">
        <f>_xlfn.STDEV.S(R6:W6)</f>
        <v>42.209003778814775</v>
      </c>
      <c r="Z6" s="28">
        <v>91.428571428571431</v>
      </c>
      <c r="AA6" s="28">
        <v>41.536558767978285</v>
      </c>
      <c r="AB6" s="28">
        <v>-0.35799999999999998</v>
      </c>
      <c r="AC6" s="28">
        <v>0.73099999999999998</v>
      </c>
      <c r="AD6" s="28">
        <v>-9.929133512431601E-2</v>
      </c>
    </row>
    <row r="7" spans="1:90" ht="86.25" customHeight="1" x14ac:dyDescent="0.25">
      <c r="A7" s="7" t="s">
        <v>19</v>
      </c>
      <c r="B7" s="2" t="s">
        <v>21</v>
      </c>
      <c r="C7" s="5" t="s">
        <v>190</v>
      </c>
      <c r="D7" s="29">
        <v>71.3</v>
      </c>
      <c r="E7" s="29">
        <v>48.21</v>
      </c>
      <c r="F7" s="29">
        <v>29.35</v>
      </c>
      <c r="G7" s="29">
        <v>56.3</v>
      </c>
      <c r="H7" s="24">
        <v>113.1</v>
      </c>
      <c r="I7" s="29">
        <v>42.17</v>
      </c>
      <c r="J7" s="28">
        <v>60.071666666666665</v>
      </c>
      <c r="K7" s="28">
        <v>29.520483340668164</v>
      </c>
      <c r="L7" s="28">
        <v>135.92250000000001</v>
      </c>
      <c r="M7" s="28">
        <v>31.89289744038398</v>
      </c>
      <c r="N7" s="28">
        <v>-2.9689999999999999</v>
      </c>
      <c r="O7" s="30">
        <v>3.0000000000000001E-3</v>
      </c>
      <c r="P7" s="30">
        <v>-0.79349862723798792</v>
      </c>
      <c r="Q7" s="28"/>
      <c r="R7" s="24">
        <v>77.849999999999994</v>
      </c>
      <c r="S7" s="31">
        <v>97.73</v>
      </c>
      <c r="T7" s="31">
        <v>52.64</v>
      </c>
      <c r="U7" s="31">
        <v>51.42</v>
      </c>
      <c r="V7" s="31">
        <v>114.16</v>
      </c>
      <c r="W7" s="24">
        <v>69.760000000000005</v>
      </c>
      <c r="X7" s="28">
        <f>AVERAGE(R7:W7)</f>
        <v>77.259999999999991</v>
      </c>
      <c r="Y7" s="28">
        <f>_xlfn.STDEV.S(R7:W7)</f>
        <v>24.944253847329271</v>
      </c>
      <c r="Z7" s="28">
        <v>76.929366659968949</v>
      </c>
      <c r="AA7" s="28">
        <v>4.6127381690174216</v>
      </c>
      <c r="AB7" s="28">
        <v>-0.42899999999999999</v>
      </c>
      <c r="AC7" s="28">
        <v>0.73099999999999998</v>
      </c>
      <c r="AD7" s="28">
        <v>-0.11898319209031165</v>
      </c>
    </row>
    <row r="8" spans="1:90" s="27" customFormat="1" ht="12.75" x14ac:dyDescent="0.25">
      <c r="A8" s="33"/>
      <c r="B8" s="34" t="s">
        <v>22</v>
      </c>
      <c r="C8" s="34"/>
      <c r="D8" s="35"/>
      <c r="E8" s="36"/>
      <c r="F8" s="35"/>
      <c r="G8" s="36"/>
      <c r="H8" s="35"/>
      <c r="I8" s="36"/>
      <c r="J8" s="37"/>
      <c r="K8" s="37"/>
      <c r="L8" s="37"/>
      <c r="M8" s="37"/>
      <c r="N8" s="37"/>
      <c r="O8" s="38"/>
      <c r="P8" s="38"/>
      <c r="Q8" s="38"/>
      <c r="R8" s="35"/>
      <c r="S8" s="35"/>
      <c r="T8" s="36"/>
      <c r="U8" s="36"/>
      <c r="V8" s="37"/>
      <c r="W8" s="37"/>
      <c r="X8" s="37"/>
      <c r="Y8" s="35"/>
      <c r="Z8" s="35"/>
      <c r="AA8" s="35"/>
      <c r="AB8" s="38"/>
      <c r="AC8" s="38"/>
      <c r="AD8" s="35"/>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row>
    <row r="9" spans="1:90" ht="12.75" x14ac:dyDescent="0.25">
      <c r="A9" s="14"/>
      <c r="B9" s="2" t="s">
        <v>23</v>
      </c>
      <c r="C9" s="2" t="s">
        <v>191</v>
      </c>
      <c r="D9" s="24">
        <v>38</v>
      </c>
      <c r="E9" s="24">
        <v>32</v>
      </c>
      <c r="F9" s="24">
        <v>34</v>
      </c>
      <c r="G9" s="24">
        <v>23</v>
      </c>
      <c r="H9" s="24">
        <v>15</v>
      </c>
      <c r="I9" s="24">
        <v>38</v>
      </c>
      <c r="J9" s="28">
        <v>30</v>
      </c>
      <c r="K9" s="28">
        <v>9.1869472622846811</v>
      </c>
      <c r="L9" s="28">
        <v>19.625</v>
      </c>
      <c r="M9" s="28">
        <v>2.8252686345094435</v>
      </c>
      <c r="N9" s="28">
        <v>-1.9410000000000001</v>
      </c>
      <c r="O9" s="28">
        <v>5.1999999999999998E-2</v>
      </c>
      <c r="P9" s="28">
        <v>-0.51900000000000002</v>
      </c>
      <c r="Q9" s="28"/>
      <c r="R9" s="39">
        <v>13</v>
      </c>
      <c r="S9" s="40">
        <v>23</v>
      </c>
      <c r="T9" s="39">
        <v>7</v>
      </c>
      <c r="U9" s="39">
        <v>13</v>
      </c>
      <c r="V9" s="39">
        <v>13</v>
      </c>
      <c r="W9" s="39">
        <v>13</v>
      </c>
      <c r="X9" s="28">
        <f t="shared" ref="X9:X18" si="0">AVERAGE(R9:W9)</f>
        <v>13.666666666666666</v>
      </c>
      <c r="Y9" s="28">
        <f t="shared" ref="Y9:Y18" si="1">_xlfn.STDEV.S(R9:W9)</f>
        <v>5.1639777949432206</v>
      </c>
      <c r="Z9" s="28">
        <v>13.857142857142858</v>
      </c>
      <c r="AA9" s="28">
        <v>4.1804533816549707</v>
      </c>
      <c r="AB9" s="28">
        <v>-0.218</v>
      </c>
      <c r="AC9" s="28">
        <v>0.83599999999999997</v>
      </c>
      <c r="AD9" s="28">
        <v>-6.0462321388549976E-2</v>
      </c>
    </row>
    <row r="10" spans="1:90" ht="12.75" x14ac:dyDescent="0.25">
      <c r="A10" s="14"/>
      <c r="B10" s="2" t="s">
        <v>24</v>
      </c>
      <c r="C10" s="2" t="s">
        <v>169</v>
      </c>
      <c r="D10" s="24">
        <v>4</v>
      </c>
      <c r="E10" s="24">
        <v>9</v>
      </c>
      <c r="F10" s="24">
        <v>6</v>
      </c>
      <c r="G10" s="24">
        <v>5</v>
      </c>
      <c r="H10" s="24">
        <v>4</v>
      </c>
      <c r="I10" s="24">
        <v>11</v>
      </c>
      <c r="J10" s="28">
        <v>6.5</v>
      </c>
      <c r="K10" s="28">
        <v>2.8809720581775866</v>
      </c>
      <c r="L10" s="28">
        <v>2.625</v>
      </c>
      <c r="M10" s="28">
        <v>2.2638462845343543</v>
      </c>
      <c r="N10" s="28">
        <v>-2.2120000000000002</v>
      </c>
      <c r="O10" s="28">
        <v>2.7E-2</v>
      </c>
      <c r="P10" s="28">
        <v>-0.59099999999999997</v>
      </c>
      <c r="Q10" s="28"/>
      <c r="R10" s="39">
        <v>1</v>
      </c>
      <c r="S10" s="39">
        <v>0</v>
      </c>
      <c r="T10" s="39">
        <v>0</v>
      </c>
      <c r="U10" s="39">
        <v>0</v>
      </c>
      <c r="V10" s="39">
        <v>1</v>
      </c>
      <c r="W10" s="39">
        <v>0</v>
      </c>
      <c r="X10" s="28">
        <f t="shared" si="0"/>
        <v>0.33333333333333331</v>
      </c>
      <c r="Y10" s="28">
        <f t="shared" si="1"/>
        <v>0.51639777949432231</v>
      </c>
      <c r="Z10" s="28">
        <v>1</v>
      </c>
      <c r="AA10" s="28">
        <v>1</v>
      </c>
      <c r="AB10" s="28">
        <v>-1.2589999999999999</v>
      </c>
      <c r="AC10" s="28">
        <v>0.29499999999999998</v>
      </c>
      <c r="AD10" s="28">
        <v>-0.34918377352378172</v>
      </c>
    </row>
    <row r="11" spans="1:90" ht="12.75" x14ac:dyDescent="0.25">
      <c r="A11" s="14"/>
      <c r="B11" s="2" t="s">
        <v>25</v>
      </c>
      <c r="C11" s="2" t="s">
        <v>167</v>
      </c>
      <c r="D11" s="24">
        <v>1</v>
      </c>
      <c r="E11" s="24">
        <v>0</v>
      </c>
      <c r="F11" s="24">
        <v>0</v>
      </c>
      <c r="G11" s="24">
        <v>1</v>
      </c>
      <c r="H11" s="24">
        <v>2</v>
      </c>
      <c r="I11" s="24">
        <v>0</v>
      </c>
      <c r="J11" s="28">
        <v>0.66666666666666663</v>
      </c>
      <c r="K11" s="28">
        <v>0.81649658092772603</v>
      </c>
      <c r="L11" s="28">
        <v>9.375</v>
      </c>
      <c r="M11" s="28">
        <v>2.5599944196367752</v>
      </c>
      <c r="N11" s="28">
        <v>-3.1219999999999999</v>
      </c>
      <c r="O11" s="28">
        <v>2E-3</v>
      </c>
      <c r="P11" s="28">
        <v>-0.83399999999999996</v>
      </c>
      <c r="Q11" s="28"/>
      <c r="R11" s="39">
        <v>1</v>
      </c>
      <c r="S11" s="39">
        <v>2</v>
      </c>
      <c r="T11" s="39">
        <v>0</v>
      </c>
      <c r="U11" s="39">
        <v>1</v>
      </c>
      <c r="V11" s="39">
        <v>1</v>
      </c>
      <c r="W11" s="40">
        <v>3</v>
      </c>
      <c r="X11" s="28">
        <f t="shared" si="0"/>
        <v>1.3333333333333333</v>
      </c>
      <c r="Y11" s="28">
        <f t="shared" si="1"/>
        <v>1.0327955589886446</v>
      </c>
      <c r="Z11" s="28">
        <v>1.1428571428571428</v>
      </c>
      <c r="AA11" s="28">
        <v>0.69006555934235425</v>
      </c>
      <c r="AB11" s="28">
        <v>-0.23499999999999999</v>
      </c>
      <c r="AC11" s="28">
        <v>0.83599999999999997</v>
      </c>
      <c r="AD11" s="28">
        <v>-6.5177273056464424E-2</v>
      </c>
    </row>
    <row r="12" spans="1:90" ht="12.75" x14ac:dyDescent="0.25">
      <c r="A12" s="14"/>
      <c r="B12" s="2" t="s">
        <v>26</v>
      </c>
      <c r="C12" s="2" t="s">
        <v>168</v>
      </c>
      <c r="D12" s="24">
        <v>28</v>
      </c>
      <c r="E12" s="24">
        <v>28</v>
      </c>
      <c r="F12" s="24">
        <v>28</v>
      </c>
      <c r="G12" s="24">
        <v>13</v>
      </c>
      <c r="H12" s="24">
        <v>13</v>
      </c>
      <c r="I12" s="24">
        <v>33</v>
      </c>
      <c r="J12" s="28">
        <v>23.833333333333332</v>
      </c>
      <c r="K12" s="28">
        <v>8.6120071218425434</v>
      </c>
      <c r="L12" s="28">
        <v>18.125</v>
      </c>
      <c r="M12" s="28">
        <v>3.1367635732209265</v>
      </c>
      <c r="N12" s="28">
        <v>-1.05</v>
      </c>
      <c r="O12" s="28">
        <v>0.29399999999999998</v>
      </c>
      <c r="P12" s="28">
        <v>-0.28100000000000003</v>
      </c>
      <c r="Q12" s="28"/>
      <c r="R12" s="39">
        <v>10</v>
      </c>
      <c r="S12" s="39">
        <v>14</v>
      </c>
      <c r="T12" s="40">
        <v>3</v>
      </c>
      <c r="U12" s="40">
        <v>4</v>
      </c>
      <c r="V12" s="39">
        <v>8</v>
      </c>
      <c r="W12" s="39">
        <v>10</v>
      </c>
      <c r="X12" s="28">
        <f t="shared" si="0"/>
        <v>8.1666666666666661</v>
      </c>
      <c r="Y12" s="28">
        <f t="shared" si="1"/>
        <v>4.1190613817551522</v>
      </c>
      <c r="Z12" s="28">
        <v>12.142857142857142</v>
      </c>
      <c r="AA12" s="28">
        <v>3.6253078686998634</v>
      </c>
      <c r="AB12" s="28">
        <v>-1.6679999999999999</v>
      </c>
      <c r="AC12" s="28">
        <v>0.10100000000000001</v>
      </c>
      <c r="AD12" s="28">
        <v>-0.4626199636518411</v>
      </c>
    </row>
    <row r="13" spans="1:90" ht="12.75" x14ac:dyDescent="0.25">
      <c r="A13" s="14"/>
      <c r="B13" s="2" t="s">
        <v>170</v>
      </c>
      <c r="C13" s="2" t="s">
        <v>172</v>
      </c>
      <c r="D13" s="24">
        <v>148</v>
      </c>
      <c r="E13" s="24">
        <v>138</v>
      </c>
      <c r="F13" s="24">
        <v>138</v>
      </c>
      <c r="G13" s="24">
        <v>120</v>
      </c>
      <c r="H13" s="24">
        <v>68</v>
      </c>
      <c r="I13" s="24">
        <v>127</v>
      </c>
      <c r="J13" s="28">
        <v>123.16666666666667</v>
      </c>
      <c r="K13" s="28">
        <v>28.722232967975621</v>
      </c>
      <c r="L13" s="28">
        <v>147.5</v>
      </c>
      <c r="M13" s="28">
        <v>12.200702555883529</v>
      </c>
      <c r="N13" s="28">
        <v>-1.9410000000000001</v>
      </c>
      <c r="O13" s="28">
        <v>5.1999999999999998E-2</v>
      </c>
      <c r="P13" s="28">
        <v>-0.51900000000000002</v>
      </c>
      <c r="Q13" s="28"/>
      <c r="R13" s="39">
        <v>71</v>
      </c>
      <c r="S13" s="39">
        <v>98</v>
      </c>
      <c r="T13" s="39">
        <v>36</v>
      </c>
      <c r="U13" s="39">
        <v>49</v>
      </c>
      <c r="V13" s="39">
        <v>58</v>
      </c>
      <c r="W13" s="39">
        <v>71</v>
      </c>
      <c r="X13" s="28">
        <f t="shared" si="0"/>
        <v>63.833333333333336</v>
      </c>
      <c r="Y13" s="28">
        <f t="shared" si="1"/>
        <v>21.442170288165013</v>
      </c>
      <c r="Z13" s="28">
        <v>72.142857142857139</v>
      </c>
      <c r="AA13" s="28">
        <v>27.619006568113999</v>
      </c>
      <c r="AB13" s="28">
        <v>-0.57199999999999995</v>
      </c>
      <c r="AC13" s="28">
        <v>0.628</v>
      </c>
      <c r="AD13" s="28">
        <v>-0.15864425612041552</v>
      </c>
    </row>
    <row r="14" spans="1:90" ht="12.75" x14ac:dyDescent="0.25">
      <c r="A14" s="14"/>
      <c r="B14" s="2" t="s">
        <v>27</v>
      </c>
      <c r="C14" s="2" t="s">
        <v>171</v>
      </c>
      <c r="D14" s="24">
        <v>12</v>
      </c>
      <c r="E14" s="24">
        <v>29</v>
      </c>
      <c r="F14" s="24">
        <v>21</v>
      </c>
      <c r="G14" s="24">
        <v>18</v>
      </c>
      <c r="H14" s="24">
        <v>14</v>
      </c>
      <c r="I14" s="24">
        <v>32</v>
      </c>
      <c r="J14" s="28">
        <v>21</v>
      </c>
      <c r="K14" s="28">
        <v>8.0498447189992426</v>
      </c>
      <c r="L14" s="28">
        <v>10.375</v>
      </c>
      <c r="M14" s="28">
        <v>10.500850305706541</v>
      </c>
      <c r="N14" s="28">
        <v>-1.8759999999999999</v>
      </c>
      <c r="O14" s="28">
        <v>6.0999999999999999E-2</v>
      </c>
      <c r="P14" s="28">
        <v>-0.501</v>
      </c>
      <c r="Q14" s="28"/>
      <c r="R14" s="39">
        <v>2</v>
      </c>
      <c r="S14" s="39">
        <v>0</v>
      </c>
      <c r="T14" s="39">
        <v>0</v>
      </c>
      <c r="U14" s="39">
        <v>0</v>
      </c>
      <c r="V14" s="39">
        <v>2</v>
      </c>
      <c r="W14" s="39">
        <v>12</v>
      </c>
      <c r="X14" s="28">
        <f t="shared" si="0"/>
        <v>2.6666666666666665</v>
      </c>
      <c r="Y14" s="28">
        <f t="shared" si="1"/>
        <v>4.6761807778000488</v>
      </c>
      <c r="Z14" s="28">
        <v>4.4285714285714288</v>
      </c>
      <c r="AA14" s="28">
        <v>4.4293394111365663</v>
      </c>
      <c r="AB14" s="28">
        <v>-0.52700000000000002</v>
      </c>
      <c r="AC14" s="28">
        <v>0.628</v>
      </c>
      <c r="AD14" s="28">
        <v>-0.14616350170534789</v>
      </c>
    </row>
    <row r="15" spans="1:90" ht="12.75" x14ac:dyDescent="0.25">
      <c r="A15" s="7" t="s">
        <v>19</v>
      </c>
      <c r="B15" s="2" t="s">
        <v>28</v>
      </c>
      <c r="C15" s="5" t="s">
        <v>118</v>
      </c>
      <c r="D15" s="41">
        <v>0.92500000000000004</v>
      </c>
      <c r="E15" s="41">
        <v>0.82634730538922152</v>
      </c>
      <c r="F15" s="41">
        <v>0.86792452830188682</v>
      </c>
      <c r="G15" s="41">
        <v>0.86956521739130432</v>
      </c>
      <c r="H15" s="41">
        <v>0.83950617283950613</v>
      </c>
      <c r="I15" s="41">
        <v>0.79874213836477992</v>
      </c>
      <c r="J15" s="28">
        <v>0.85451422704778313</v>
      </c>
      <c r="K15" s="28">
        <v>4.3597604800312044E-2</v>
      </c>
      <c r="L15" s="28">
        <v>0.93348142134489098</v>
      </c>
      <c r="M15" s="28">
        <v>6.611215028305463E-2</v>
      </c>
      <c r="N15" s="28">
        <v>-1.9410000000000001</v>
      </c>
      <c r="O15" s="28">
        <v>5.1999999999999998E-2</v>
      </c>
      <c r="P15" s="28">
        <v>-0.51875407055201572</v>
      </c>
      <c r="Q15" s="28"/>
      <c r="R15" s="28">
        <f t="shared" ref="R15:W15" si="2">R13/R20</f>
        <v>0.9726027397260274</v>
      </c>
      <c r="S15" s="28">
        <f t="shared" si="2"/>
        <v>1.0103092783505154</v>
      </c>
      <c r="T15" s="28">
        <f t="shared" si="2"/>
        <v>1</v>
      </c>
      <c r="U15" s="28">
        <f t="shared" si="2"/>
        <v>1</v>
      </c>
      <c r="V15" s="28">
        <f t="shared" si="2"/>
        <v>0.96666666666666667</v>
      </c>
      <c r="W15" s="28">
        <f t="shared" si="2"/>
        <v>1</v>
      </c>
      <c r="X15" s="28">
        <f t="shared" si="0"/>
        <v>0.99159644745720155</v>
      </c>
      <c r="Y15" s="28">
        <f t="shared" si="1"/>
        <v>1.7574322346547943E-2</v>
      </c>
      <c r="Z15" s="28">
        <v>0.93867576287114196</v>
      </c>
      <c r="AA15" s="28">
        <v>6.7641155764074284E-2</v>
      </c>
      <c r="AB15" s="28">
        <v>-1.58</v>
      </c>
      <c r="AC15" s="28">
        <v>0.13800000000000001</v>
      </c>
      <c r="AD15" s="28">
        <v>-0.43821315501793107</v>
      </c>
    </row>
    <row r="16" spans="1:90" ht="12.75" x14ac:dyDescent="0.25">
      <c r="A16" s="7" t="s">
        <v>19</v>
      </c>
      <c r="B16" s="2" t="s">
        <v>29</v>
      </c>
      <c r="C16" s="5" t="s">
        <v>119</v>
      </c>
      <c r="D16" s="42">
        <v>3.8947368421052633</v>
      </c>
      <c r="E16" s="42">
        <v>4.3125</v>
      </c>
      <c r="F16" s="42">
        <v>4.0588235294117645</v>
      </c>
      <c r="G16" s="42">
        <v>5.2173913043478262</v>
      </c>
      <c r="H16" s="42">
        <v>4.5333333333333332</v>
      </c>
      <c r="I16" s="42">
        <v>3.3421052631578947</v>
      </c>
      <c r="J16" s="28">
        <v>4.2264817120593472</v>
      </c>
      <c r="K16" s="28">
        <v>0.63304731446379792</v>
      </c>
      <c r="L16" s="28">
        <v>7.5898084211754879</v>
      </c>
      <c r="M16" s="28">
        <v>0.73459295447909345</v>
      </c>
      <c r="N16" s="28">
        <v>-3.0979999999999999</v>
      </c>
      <c r="O16" s="30">
        <v>2E-3</v>
      </c>
      <c r="P16" s="30">
        <v>-0.82797532744469071</v>
      </c>
      <c r="Q16" s="28"/>
      <c r="R16" s="28">
        <f>R13/R9</f>
        <v>5.4615384615384617</v>
      </c>
      <c r="S16" s="28">
        <f t="shared" ref="S16:W16" si="3">S13/S9</f>
        <v>4.2608695652173916</v>
      </c>
      <c r="T16" s="28">
        <f t="shared" si="3"/>
        <v>5.1428571428571432</v>
      </c>
      <c r="U16" s="28">
        <f t="shared" si="3"/>
        <v>3.7692307692307692</v>
      </c>
      <c r="V16" s="28">
        <f t="shared" si="3"/>
        <v>4.4615384615384617</v>
      </c>
      <c r="W16" s="28">
        <f t="shared" si="3"/>
        <v>5.4615384615384617</v>
      </c>
      <c r="X16" s="28">
        <f t="shared" si="0"/>
        <v>4.7595954769867816</v>
      </c>
      <c r="Y16" s="28">
        <f t="shared" si="1"/>
        <v>0.70010359027006386</v>
      </c>
      <c r="Z16" s="28">
        <v>5.1116044902809614</v>
      </c>
      <c r="AA16" s="28">
        <v>0.6828062597259652</v>
      </c>
      <c r="AB16" s="28">
        <v>-0.57299999999999995</v>
      </c>
      <c r="AC16" s="28">
        <v>0.628</v>
      </c>
      <c r="AD16" s="28">
        <v>-0.15892160621852813</v>
      </c>
    </row>
    <row r="17" spans="1:30" ht="24" x14ac:dyDescent="0.25">
      <c r="A17" s="7" t="s">
        <v>19</v>
      </c>
      <c r="B17" s="2" t="s">
        <v>30</v>
      </c>
      <c r="C17" s="5" t="s">
        <v>120</v>
      </c>
      <c r="D17" s="42">
        <v>0.73684210526315785</v>
      </c>
      <c r="E17" s="41">
        <v>0.875</v>
      </c>
      <c r="F17" s="41">
        <v>0.82352941176470584</v>
      </c>
      <c r="G17" s="42">
        <v>0.56521739130434778</v>
      </c>
      <c r="H17" s="41">
        <v>0.8666666666666667</v>
      </c>
      <c r="I17" s="41">
        <v>0.86842105263157898</v>
      </c>
      <c r="J17" s="28">
        <v>0.7892794379384096</v>
      </c>
      <c r="K17" s="28">
        <v>0.12143041498214285</v>
      </c>
      <c r="L17" s="28">
        <v>0.92245681605975727</v>
      </c>
      <c r="M17" s="28">
        <v>7.3056312002306154E-2</v>
      </c>
      <c r="N17" s="28">
        <v>-2.5289999999999999</v>
      </c>
      <c r="O17" s="30">
        <v>1.0999999999999999E-2</v>
      </c>
      <c r="P17" s="30">
        <v>-0.6759036807965213</v>
      </c>
      <c r="Q17" s="28"/>
      <c r="R17" s="28">
        <f>R12/R9</f>
        <v>0.76923076923076927</v>
      </c>
      <c r="S17" s="28">
        <f t="shared" ref="S17:W17" si="4">S12/S9</f>
        <v>0.60869565217391308</v>
      </c>
      <c r="T17" s="43">
        <f t="shared" si="4"/>
        <v>0.42857142857142855</v>
      </c>
      <c r="U17" s="43">
        <f t="shared" si="4"/>
        <v>0.30769230769230771</v>
      </c>
      <c r="V17" s="28">
        <f t="shared" si="4"/>
        <v>0.61538461538461542</v>
      </c>
      <c r="W17" s="28">
        <f t="shared" si="4"/>
        <v>0.76923076923076927</v>
      </c>
      <c r="X17" s="28">
        <f t="shared" si="0"/>
        <v>0.58313425704730049</v>
      </c>
      <c r="Y17" s="28">
        <f t="shared" si="1"/>
        <v>0.18477836975054621</v>
      </c>
      <c r="Z17" s="28">
        <v>0.89831083948731005</v>
      </c>
      <c r="AA17" s="28">
        <v>0.16560615827877559</v>
      </c>
      <c r="AB17" s="28">
        <v>-2.4660000000000002</v>
      </c>
      <c r="AC17" s="30">
        <v>1.4E-2</v>
      </c>
      <c r="AD17" s="30">
        <v>-0.68394534194570755</v>
      </c>
    </row>
    <row r="18" spans="1:30" ht="24" x14ac:dyDescent="0.25">
      <c r="A18" s="7" t="s">
        <v>19</v>
      </c>
      <c r="B18" s="2" t="s">
        <v>31</v>
      </c>
      <c r="C18" s="5" t="s">
        <v>121</v>
      </c>
      <c r="D18" s="42">
        <v>2.6315789473684209E-2</v>
      </c>
      <c r="E18" s="42">
        <v>0</v>
      </c>
      <c r="F18" s="42">
        <v>0</v>
      </c>
      <c r="G18" s="42">
        <v>4.3478260869565216E-2</v>
      </c>
      <c r="H18" s="42">
        <v>0.13333333333333333</v>
      </c>
      <c r="I18" s="42">
        <v>0</v>
      </c>
      <c r="J18" s="28">
        <v>3.3854563946097128E-2</v>
      </c>
      <c r="K18" s="28">
        <v>5.1930470288185794E-2</v>
      </c>
      <c r="L18" s="28">
        <v>0.4976442331318493</v>
      </c>
      <c r="M18" s="28">
        <v>0.18105514467098621</v>
      </c>
      <c r="N18" s="28">
        <v>-3.1120000000000001</v>
      </c>
      <c r="O18" s="30">
        <v>2E-3</v>
      </c>
      <c r="P18" s="30">
        <v>-0.83171698483146472</v>
      </c>
      <c r="Q18" s="28"/>
      <c r="R18" s="28">
        <f>R11/R9</f>
        <v>7.6923076923076927E-2</v>
      </c>
      <c r="S18" s="28">
        <f t="shared" ref="S18:W18" si="5">S11/S9</f>
        <v>8.6956521739130432E-2</v>
      </c>
      <c r="T18" s="28">
        <f t="shared" si="5"/>
        <v>0</v>
      </c>
      <c r="U18" s="28">
        <f t="shared" si="5"/>
        <v>7.6923076923076927E-2</v>
      </c>
      <c r="V18" s="28">
        <f t="shared" si="5"/>
        <v>7.6923076923076927E-2</v>
      </c>
      <c r="W18" s="43">
        <f t="shared" si="5"/>
        <v>0.23076923076923078</v>
      </c>
      <c r="X18" s="28">
        <f t="shared" si="0"/>
        <v>9.1415830546265342E-2</v>
      </c>
      <c r="Y18" s="28">
        <f t="shared" si="1"/>
        <v>7.5400569475236975E-2</v>
      </c>
      <c r="Z18" s="28">
        <v>8.3406847587519845E-2</v>
      </c>
      <c r="AA18" s="28">
        <v>4.7484519544862422E-2</v>
      </c>
      <c r="AB18" s="28">
        <v>-0.14399999999999999</v>
      </c>
      <c r="AC18" s="28">
        <v>0.94499999999999995</v>
      </c>
      <c r="AD18" s="28">
        <v>-3.9938414128216498E-2</v>
      </c>
    </row>
    <row r="19" spans="1:30" ht="12.75" x14ac:dyDescent="0.25">
      <c r="A19" s="33"/>
      <c r="B19" s="44" t="s">
        <v>32</v>
      </c>
      <c r="C19" s="44"/>
      <c r="D19" s="35"/>
      <c r="E19" s="45"/>
      <c r="F19" s="35"/>
      <c r="G19" s="45"/>
      <c r="H19" s="35"/>
      <c r="I19" s="45"/>
      <c r="J19" s="45"/>
      <c r="K19" s="45"/>
      <c r="L19" s="45"/>
      <c r="M19" s="45"/>
      <c r="N19" s="45"/>
      <c r="O19" s="38"/>
      <c r="P19" s="38"/>
      <c r="Q19" s="38"/>
      <c r="R19" s="35"/>
      <c r="S19" s="35"/>
      <c r="T19" s="35"/>
      <c r="U19" s="35"/>
      <c r="V19" s="35"/>
      <c r="W19" s="35"/>
      <c r="X19" s="35"/>
      <c r="Y19" s="35"/>
      <c r="Z19" s="35"/>
      <c r="AA19" s="35"/>
      <c r="AB19" s="38"/>
      <c r="AC19" s="38"/>
      <c r="AD19" s="35"/>
    </row>
    <row r="20" spans="1:30" ht="63.75" customHeight="1" x14ac:dyDescent="0.25">
      <c r="A20" s="6"/>
      <c r="B20" s="2" t="s">
        <v>117</v>
      </c>
      <c r="C20" s="5" t="s">
        <v>192</v>
      </c>
      <c r="D20" s="24">
        <v>160</v>
      </c>
      <c r="E20" s="24">
        <v>167</v>
      </c>
      <c r="F20" s="24">
        <v>159</v>
      </c>
      <c r="G20" s="29">
        <v>138</v>
      </c>
      <c r="H20" s="29">
        <v>81</v>
      </c>
      <c r="I20" s="24">
        <v>159</v>
      </c>
      <c r="J20" s="28">
        <v>144</v>
      </c>
      <c r="K20" s="28">
        <v>32.372828112477293</v>
      </c>
      <c r="L20" s="28">
        <v>158</v>
      </c>
      <c r="M20" s="28">
        <v>6</v>
      </c>
      <c r="N20" s="28">
        <v>-0.26</v>
      </c>
      <c r="O20" s="28">
        <v>0.79500000000000004</v>
      </c>
      <c r="P20" s="28">
        <v>-6.9487922897230339E-2</v>
      </c>
      <c r="Q20" s="28"/>
      <c r="R20" s="24">
        <v>73</v>
      </c>
      <c r="S20" s="24">
        <v>97</v>
      </c>
      <c r="T20" s="24">
        <v>36</v>
      </c>
      <c r="U20" s="24">
        <v>49</v>
      </c>
      <c r="V20" s="24">
        <v>60</v>
      </c>
      <c r="W20" s="24">
        <v>71</v>
      </c>
      <c r="X20" s="28">
        <f t="shared" ref="X20:X36" si="6">AVERAGE(R20:W20)</f>
        <v>64.333333333333329</v>
      </c>
      <c r="Y20" s="28">
        <f t="shared" ref="Y20:Y36" si="7">_xlfn.STDEV.S(R20:X20)</f>
        <v>19.336206683030913</v>
      </c>
      <c r="Z20" s="28">
        <v>76.571428571428569</v>
      </c>
      <c r="AA20" s="28">
        <v>27.885821623524869</v>
      </c>
      <c r="AB20" s="28">
        <v>-0.93</v>
      </c>
      <c r="AC20" s="28">
        <v>0.36599999999999999</v>
      </c>
      <c r="AD20" s="28">
        <v>-0.25793559124473159</v>
      </c>
    </row>
    <row r="21" spans="1:30" ht="12.75" x14ac:dyDescent="0.25">
      <c r="A21" s="6"/>
      <c r="B21" s="2" t="s">
        <v>33</v>
      </c>
      <c r="C21" s="2" t="s">
        <v>193</v>
      </c>
      <c r="D21" s="24">
        <v>130</v>
      </c>
      <c r="E21" s="24">
        <v>131</v>
      </c>
      <c r="F21" s="24">
        <v>126</v>
      </c>
      <c r="G21" s="24">
        <v>109</v>
      </c>
      <c r="H21" s="29">
        <v>69</v>
      </c>
      <c r="I21" s="29">
        <v>136</v>
      </c>
      <c r="J21" s="28">
        <v>116.83333333333333</v>
      </c>
      <c r="K21" s="28">
        <v>25.198544931536535</v>
      </c>
      <c r="L21" s="28">
        <v>120</v>
      </c>
      <c r="M21" s="28">
        <v>6.9897884701286097</v>
      </c>
      <c r="N21" s="28">
        <v>-0.65</v>
      </c>
      <c r="O21" s="28">
        <v>0.51600000000000001</v>
      </c>
      <c r="P21" s="28">
        <v>-0.17371980724307587</v>
      </c>
      <c r="Q21" s="28"/>
      <c r="R21" s="24">
        <v>62</v>
      </c>
      <c r="S21" s="24">
        <v>90</v>
      </c>
      <c r="T21" s="24">
        <v>31</v>
      </c>
      <c r="U21" s="24">
        <v>39</v>
      </c>
      <c r="V21" s="24">
        <v>48</v>
      </c>
      <c r="W21" s="24">
        <v>53</v>
      </c>
      <c r="X21" s="28">
        <f t="shared" si="6"/>
        <v>53.833333333333336</v>
      </c>
      <c r="Y21" s="28">
        <f t="shared" si="7"/>
        <v>18.93336267603361</v>
      </c>
      <c r="Z21" s="28">
        <v>63.285714285714285</v>
      </c>
      <c r="AA21" s="28">
        <v>24.232996002106209</v>
      </c>
      <c r="AB21" s="28">
        <v>-0.71399999999999997</v>
      </c>
      <c r="AC21" s="28">
        <v>0.53400000000000003</v>
      </c>
      <c r="AD21" s="28">
        <v>-0.1980279700524068</v>
      </c>
    </row>
    <row r="22" spans="1:30" ht="12.75" x14ac:dyDescent="0.25">
      <c r="A22" s="7" t="s">
        <v>19</v>
      </c>
      <c r="B22" s="2" t="s">
        <v>34</v>
      </c>
      <c r="C22" s="2" t="s">
        <v>194</v>
      </c>
      <c r="D22" s="24">
        <v>30</v>
      </c>
      <c r="E22" s="24">
        <v>36</v>
      </c>
      <c r="F22" s="24">
        <v>33</v>
      </c>
      <c r="G22" s="24">
        <v>29</v>
      </c>
      <c r="H22" s="29">
        <v>12</v>
      </c>
      <c r="I22" s="29">
        <v>23</v>
      </c>
      <c r="J22" s="28">
        <v>27.166666666666668</v>
      </c>
      <c r="K22" s="28">
        <v>8.612007121842538</v>
      </c>
      <c r="L22" s="28">
        <v>38</v>
      </c>
      <c r="M22" s="28">
        <v>7.1514234347336156</v>
      </c>
      <c r="N22" s="28">
        <v>-2.1320000000000001</v>
      </c>
      <c r="O22" s="30">
        <v>3.3000000000000002E-2</v>
      </c>
      <c r="P22" s="30">
        <v>-0.56980096775728883</v>
      </c>
      <c r="Q22" s="28"/>
      <c r="R22" s="24">
        <f>(R20-R21)</f>
        <v>11</v>
      </c>
      <c r="S22" s="24">
        <f t="shared" ref="S22:W22" si="8">(S20-S21)</f>
        <v>7</v>
      </c>
      <c r="T22" s="24">
        <f t="shared" si="8"/>
        <v>5</v>
      </c>
      <c r="U22" s="24">
        <f t="shared" si="8"/>
        <v>10</v>
      </c>
      <c r="V22" s="24">
        <f t="shared" si="8"/>
        <v>12</v>
      </c>
      <c r="W22" s="24">
        <f t="shared" si="8"/>
        <v>18</v>
      </c>
      <c r="X22" s="28">
        <f t="shared" si="6"/>
        <v>10.5</v>
      </c>
      <c r="Y22" s="28">
        <f t="shared" si="7"/>
        <v>4.1129875597510219</v>
      </c>
      <c r="Z22" s="28">
        <v>13.285714285714286</v>
      </c>
      <c r="AA22" s="28">
        <v>4.1518785191880578</v>
      </c>
      <c r="AB22" s="28">
        <v>-1.079</v>
      </c>
      <c r="AC22" s="28">
        <v>0.29499999999999998</v>
      </c>
      <c r="AD22" s="28">
        <v>-0.29926075586351114</v>
      </c>
    </row>
    <row r="23" spans="1:30" ht="12.75" x14ac:dyDescent="0.25">
      <c r="A23" s="7" t="s">
        <v>19</v>
      </c>
      <c r="B23" s="2" t="s">
        <v>35</v>
      </c>
      <c r="C23" s="2" t="s">
        <v>122</v>
      </c>
      <c r="D23" s="28">
        <v>0.8125</v>
      </c>
      <c r="E23" s="28">
        <v>0.78443113772455086</v>
      </c>
      <c r="F23" s="28">
        <v>0.79245283018867929</v>
      </c>
      <c r="G23" s="28">
        <v>0.78985507246376807</v>
      </c>
      <c r="H23" s="43">
        <v>0.85185185185185186</v>
      </c>
      <c r="I23" s="43">
        <v>0.85534591194968557</v>
      </c>
      <c r="J23" s="28">
        <v>0.81440613402975581</v>
      </c>
      <c r="K23" s="28">
        <v>3.182792209157613E-2</v>
      </c>
      <c r="L23" s="28">
        <v>0.75985931885263724</v>
      </c>
      <c r="M23" s="28">
        <v>4.2180092225756742E-2</v>
      </c>
      <c r="N23" s="28">
        <v>-2.1349999999999998</v>
      </c>
      <c r="O23" s="30">
        <v>3.3000000000000002E-2</v>
      </c>
      <c r="P23" s="30">
        <v>-0.57060275148302597</v>
      </c>
      <c r="Q23" s="28"/>
      <c r="R23" s="28">
        <f>R21/R20</f>
        <v>0.84931506849315064</v>
      </c>
      <c r="S23" s="43">
        <f t="shared" ref="S23:W23" si="9">S21/S20</f>
        <v>0.92783505154639179</v>
      </c>
      <c r="T23" s="28">
        <f t="shared" si="9"/>
        <v>0.86111111111111116</v>
      </c>
      <c r="U23" s="28">
        <f t="shared" si="9"/>
        <v>0.79591836734693877</v>
      </c>
      <c r="V23" s="28">
        <f t="shared" si="9"/>
        <v>0.8</v>
      </c>
      <c r="W23" s="43">
        <f t="shared" si="9"/>
        <v>0.74647887323943662</v>
      </c>
      <c r="X23" s="28">
        <f t="shared" si="6"/>
        <v>0.83010974528950487</v>
      </c>
      <c r="Y23" s="28">
        <f t="shared" si="7"/>
        <v>5.7662718244444321E-2</v>
      </c>
      <c r="Z23" s="28">
        <v>0.82088571582687508</v>
      </c>
      <c r="AA23" s="28">
        <v>3.4902668875918474E-2</v>
      </c>
      <c r="AB23" s="28">
        <v>-0.36</v>
      </c>
      <c r="AC23" s="28">
        <v>0.73099999999999998</v>
      </c>
      <c r="AD23" s="28">
        <v>-9.9846035320541246E-2</v>
      </c>
    </row>
    <row r="24" spans="1:30" ht="12.75" x14ac:dyDescent="0.25">
      <c r="A24" s="7" t="s">
        <v>19</v>
      </c>
      <c r="B24" s="2" t="s">
        <v>36</v>
      </c>
      <c r="C24" s="2" t="s">
        <v>123</v>
      </c>
      <c r="D24" s="28">
        <v>0.1875</v>
      </c>
      <c r="E24" s="28">
        <v>0.21556886227544911</v>
      </c>
      <c r="F24" s="28">
        <v>0.20754716981132076</v>
      </c>
      <c r="G24" s="28">
        <v>0.21014492753623187</v>
      </c>
      <c r="H24" s="43">
        <v>0.14814814814814814</v>
      </c>
      <c r="I24" s="43">
        <v>0.14465408805031446</v>
      </c>
      <c r="J24" s="28">
        <v>0.18559386597024408</v>
      </c>
      <c r="K24" s="28">
        <v>3.1827922091576047E-2</v>
      </c>
      <c r="L24" s="28">
        <v>0.24014068114736287</v>
      </c>
      <c r="M24" s="28">
        <v>4.2180092225756576E-2</v>
      </c>
      <c r="N24" s="28">
        <v>-2.1349999999999998</v>
      </c>
      <c r="O24" s="30">
        <v>3.3000000000000002E-2</v>
      </c>
      <c r="P24" s="30">
        <v>-0.57060275148302597</v>
      </c>
      <c r="Q24" s="28"/>
      <c r="R24" s="28">
        <f>R22/R20</f>
        <v>0.15068493150684931</v>
      </c>
      <c r="S24" s="43">
        <f t="shared" ref="S24:W24" si="10">S22/S20</f>
        <v>7.2164948453608241E-2</v>
      </c>
      <c r="T24" s="28">
        <f t="shared" si="10"/>
        <v>0.1388888888888889</v>
      </c>
      <c r="U24" s="28">
        <f t="shared" si="10"/>
        <v>0.20408163265306123</v>
      </c>
      <c r="V24" s="28">
        <f t="shared" si="10"/>
        <v>0.2</v>
      </c>
      <c r="W24" s="43">
        <f t="shared" si="10"/>
        <v>0.25352112676056338</v>
      </c>
      <c r="X24" s="28">
        <f t="shared" si="6"/>
        <v>0.16989025471049515</v>
      </c>
      <c r="Y24" s="28">
        <f t="shared" si="7"/>
        <v>5.7662718244444314E-2</v>
      </c>
      <c r="Z24" s="28">
        <v>0.17911428417312489</v>
      </c>
      <c r="AA24" s="28">
        <v>3.4902668875918468E-2</v>
      </c>
      <c r="AB24" s="28">
        <v>-0.503</v>
      </c>
      <c r="AC24" s="28">
        <v>0.628</v>
      </c>
      <c r="AD24" s="28">
        <v>-0.13950709935064512</v>
      </c>
    </row>
    <row r="25" spans="1:30" ht="12.75" x14ac:dyDescent="0.25">
      <c r="A25" s="6"/>
      <c r="B25" s="2" t="s">
        <v>37</v>
      </c>
      <c r="C25" s="2" t="s">
        <v>124</v>
      </c>
      <c r="D25" s="29">
        <v>62</v>
      </c>
      <c r="E25" s="39">
        <v>52</v>
      </c>
      <c r="F25" s="39">
        <v>61</v>
      </c>
      <c r="G25" s="29">
        <v>41</v>
      </c>
      <c r="H25" s="29">
        <v>23</v>
      </c>
      <c r="I25" s="24">
        <v>51</v>
      </c>
      <c r="J25" s="28">
        <v>48.333333333333336</v>
      </c>
      <c r="K25" s="28">
        <v>14.583095236151577</v>
      </c>
      <c r="L25" s="28">
        <v>52.75</v>
      </c>
      <c r="M25" s="28">
        <v>4.6213788913205178</v>
      </c>
      <c r="N25" s="28">
        <v>-0.32300000000000001</v>
      </c>
      <c r="O25" s="28">
        <v>0.746</v>
      </c>
      <c r="P25" s="28">
        <v>-8.6325381137713084E-2</v>
      </c>
      <c r="Q25" s="28"/>
      <c r="R25" s="24">
        <v>28</v>
      </c>
      <c r="S25" s="24">
        <v>40</v>
      </c>
      <c r="T25" s="24">
        <v>11</v>
      </c>
      <c r="U25" s="24">
        <v>17</v>
      </c>
      <c r="V25" s="24">
        <v>21</v>
      </c>
      <c r="W25" s="24">
        <v>17</v>
      </c>
      <c r="X25" s="28">
        <f t="shared" si="6"/>
        <v>22.333333333333332</v>
      </c>
      <c r="Y25" s="28">
        <f t="shared" si="7"/>
        <v>9.4103961423287323</v>
      </c>
      <c r="Z25" s="28">
        <v>27.714285714285715</v>
      </c>
      <c r="AA25" s="28">
        <v>9.8440216326845764</v>
      </c>
      <c r="AB25" s="28">
        <v>-1.004</v>
      </c>
      <c r="AC25" s="28">
        <v>0.36599999999999999</v>
      </c>
      <c r="AD25" s="28">
        <v>-0.27845949850506502</v>
      </c>
    </row>
    <row r="26" spans="1:30" ht="12.75" x14ac:dyDescent="0.25">
      <c r="A26" s="6"/>
      <c r="B26" s="2" t="s">
        <v>38</v>
      </c>
      <c r="C26" s="2" t="s">
        <v>125</v>
      </c>
      <c r="D26" s="24">
        <v>43</v>
      </c>
      <c r="E26" s="39">
        <v>41</v>
      </c>
      <c r="F26" s="39">
        <v>42</v>
      </c>
      <c r="G26" s="24">
        <v>39</v>
      </c>
      <c r="H26" s="29">
        <v>20</v>
      </c>
      <c r="I26" s="24">
        <v>45</v>
      </c>
      <c r="J26" s="28">
        <v>38.333333333333336</v>
      </c>
      <c r="K26" s="28">
        <v>9.2014491612281812</v>
      </c>
      <c r="L26" s="28">
        <v>37.375</v>
      </c>
      <c r="M26" s="28">
        <v>6.1397417349126799</v>
      </c>
      <c r="N26" s="28">
        <v>-0.84199999999999997</v>
      </c>
      <c r="O26" s="28">
        <v>0.4</v>
      </c>
      <c r="P26" s="28">
        <v>-0.22503396569026132</v>
      </c>
      <c r="Q26" s="28"/>
      <c r="R26" s="24">
        <v>15</v>
      </c>
      <c r="S26" s="24">
        <v>23</v>
      </c>
      <c r="T26" s="24">
        <v>7</v>
      </c>
      <c r="U26" s="24">
        <v>15</v>
      </c>
      <c r="V26" s="24">
        <v>14</v>
      </c>
      <c r="W26" s="24">
        <v>14</v>
      </c>
      <c r="X26" s="28">
        <f t="shared" si="6"/>
        <v>14.666666666666666</v>
      </c>
      <c r="Y26" s="28">
        <f t="shared" si="7"/>
        <v>4.6427960923947049</v>
      </c>
      <c r="Z26" s="28">
        <v>15.571428571428571</v>
      </c>
      <c r="AA26" s="28">
        <v>4.649628761422532</v>
      </c>
      <c r="AB26" s="28">
        <v>-0.36499999999999999</v>
      </c>
      <c r="AC26" s="28">
        <v>0.73099999999999998</v>
      </c>
      <c r="AD26" s="28">
        <v>-0.10123278581110431</v>
      </c>
    </row>
    <row r="27" spans="1:30" ht="12.75" x14ac:dyDescent="0.25">
      <c r="A27" s="6"/>
      <c r="B27" s="2" t="s">
        <v>39</v>
      </c>
      <c r="C27" s="2" t="s">
        <v>126</v>
      </c>
      <c r="D27" s="24">
        <v>9</v>
      </c>
      <c r="E27" s="24">
        <v>9</v>
      </c>
      <c r="F27" s="24">
        <v>8</v>
      </c>
      <c r="G27" s="24">
        <v>15</v>
      </c>
      <c r="H27" s="24">
        <v>3</v>
      </c>
      <c r="I27" s="24">
        <v>4</v>
      </c>
      <c r="J27" s="28">
        <v>8</v>
      </c>
      <c r="K27" s="28">
        <v>4.2895221179054435</v>
      </c>
      <c r="L27" s="28">
        <v>14.25</v>
      </c>
      <c r="M27" s="28">
        <v>3.370036032024414</v>
      </c>
      <c r="N27" s="28">
        <v>-2.137</v>
      </c>
      <c r="O27" s="28">
        <v>3.3000000000000002E-2</v>
      </c>
      <c r="P27" s="28">
        <v>-0.57113727396685088</v>
      </c>
      <c r="Q27" s="28"/>
      <c r="R27" s="24">
        <v>2</v>
      </c>
      <c r="S27" s="24">
        <v>2</v>
      </c>
      <c r="T27" s="24">
        <v>1</v>
      </c>
      <c r="U27" s="24">
        <v>2</v>
      </c>
      <c r="V27" s="24">
        <v>2</v>
      </c>
      <c r="W27" s="24">
        <v>0</v>
      </c>
      <c r="X27" s="28">
        <f t="shared" si="6"/>
        <v>1.5</v>
      </c>
      <c r="Y27" s="28">
        <f t="shared" si="7"/>
        <v>0.76376261582597338</v>
      </c>
      <c r="Z27" s="28">
        <v>4</v>
      </c>
      <c r="AA27" s="28">
        <v>2.2360679774997898</v>
      </c>
      <c r="AB27" s="28">
        <v>-2.2610000000000001</v>
      </c>
      <c r="AC27" s="28">
        <v>2.1999999999999999E-2</v>
      </c>
      <c r="AD27" s="28">
        <v>-0.62708857183262157</v>
      </c>
    </row>
    <row r="28" spans="1:30" ht="12.75" x14ac:dyDescent="0.25">
      <c r="A28" s="6"/>
      <c r="B28" s="2" t="s">
        <v>40</v>
      </c>
      <c r="C28" s="2" t="s">
        <v>127</v>
      </c>
      <c r="D28" s="24">
        <v>33</v>
      </c>
      <c r="E28" s="24">
        <v>32</v>
      </c>
      <c r="F28" s="24">
        <v>34</v>
      </c>
      <c r="G28" s="24">
        <v>24</v>
      </c>
      <c r="H28" s="24">
        <v>17</v>
      </c>
      <c r="I28" s="24">
        <v>41</v>
      </c>
      <c r="J28" s="28">
        <v>30.166666666666668</v>
      </c>
      <c r="K28" s="28">
        <v>8.4241715715354832</v>
      </c>
      <c r="L28" s="28">
        <v>23.125</v>
      </c>
      <c r="M28" s="28">
        <v>4.421942042651783</v>
      </c>
      <c r="N28" s="28">
        <v>-1.819</v>
      </c>
      <c r="O28" s="28">
        <v>6.9000000000000006E-2</v>
      </c>
      <c r="P28" s="28">
        <v>-0.48614819903869994</v>
      </c>
      <c r="Q28" s="28"/>
      <c r="R28" s="24">
        <v>13</v>
      </c>
      <c r="S28" s="29">
        <v>21</v>
      </c>
      <c r="T28" s="24">
        <v>7</v>
      </c>
      <c r="U28" s="24">
        <v>13</v>
      </c>
      <c r="V28" s="24">
        <v>12</v>
      </c>
      <c r="W28" s="24">
        <v>13</v>
      </c>
      <c r="X28" s="28">
        <f t="shared" si="6"/>
        <v>13.166666666666666</v>
      </c>
      <c r="Y28" s="28">
        <f t="shared" si="7"/>
        <v>4.0994579587496132</v>
      </c>
      <c r="Z28" s="28">
        <v>12.285714285714286</v>
      </c>
      <c r="AA28" s="28">
        <v>4.0708019567928568</v>
      </c>
      <c r="AB28" s="28">
        <v>-0.36</v>
      </c>
      <c r="AC28" s="28">
        <v>0.73099999999999998</v>
      </c>
      <c r="AD28" s="28">
        <v>-9.9846035320541246E-2</v>
      </c>
    </row>
    <row r="29" spans="1:30" ht="12.75" x14ac:dyDescent="0.25">
      <c r="A29" s="6"/>
      <c r="B29" s="2" t="s">
        <v>41</v>
      </c>
      <c r="C29" s="2" t="s">
        <v>128</v>
      </c>
      <c r="D29" s="24">
        <v>22</v>
      </c>
      <c r="E29" s="24">
        <v>9</v>
      </c>
      <c r="F29" s="24">
        <v>13</v>
      </c>
      <c r="G29" s="24">
        <v>11</v>
      </c>
      <c r="H29" s="24">
        <v>9</v>
      </c>
      <c r="I29" s="24">
        <v>15</v>
      </c>
      <c r="J29" s="28">
        <v>13.166666666666666</v>
      </c>
      <c r="K29" s="28">
        <v>4.9159604012508735</v>
      </c>
      <c r="L29" s="28">
        <v>12.25</v>
      </c>
      <c r="M29" s="28">
        <v>4.1317585325655921</v>
      </c>
      <c r="N29" s="28">
        <v>-6.5000000000000002E-2</v>
      </c>
      <c r="O29" s="28">
        <v>0.94799999999999995</v>
      </c>
      <c r="P29" s="28">
        <v>-1.7371980724307585E-2</v>
      </c>
      <c r="Q29" s="28"/>
      <c r="R29" s="24">
        <v>2</v>
      </c>
      <c r="S29" s="24">
        <v>2</v>
      </c>
      <c r="T29" s="24">
        <v>3</v>
      </c>
      <c r="U29" s="24">
        <v>3</v>
      </c>
      <c r="V29" s="24">
        <v>3</v>
      </c>
      <c r="W29" s="24">
        <v>4</v>
      </c>
      <c r="X29" s="28">
        <f t="shared" si="6"/>
        <v>2.8333333333333335</v>
      </c>
      <c r="Y29" s="28">
        <f t="shared" si="7"/>
        <v>0.68718427093627699</v>
      </c>
      <c r="Z29" s="28">
        <v>2.7142857142857144</v>
      </c>
      <c r="AA29" s="28">
        <v>3.0394235042348474</v>
      </c>
      <c r="AB29" s="28">
        <v>-1.9750000000000001</v>
      </c>
      <c r="AC29" s="28">
        <v>5.0999999999999997E-2</v>
      </c>
      <c r="AD29" s="28">
        <v>-0.54776644377241379</v>
      </c>
    </row>
    <row r="30" spans="1:30" ht="12.75" x14ac:dyDescent="0.25">
      <c r="A30" s="6"/>
      <c r="B30" s="2" t="s">
        <v>42</v>
      </c>
      <c r="C30" s="2" t="s">
        <v>129</v>
      </c>
      <c r="D30" s="29">
        <v>2</v>
      </c>
      <c r="E30" s="40">
        <v>30</v>
      </c>
      <c r="F30" s="40">
        <v>8</v>
      </c>
      <c r="G30" s="24">
        <v>9</v>
      </c>
      <c r="H30" s="24">
        <v>10</v>
      </c>
      <c r="I30" s="28">
        <v>19</v>
      </c>
      <c r="J30" s="28">
        <v>13</v>
      </c>
      <c r="K30" s="28">
        <v>9.9599196783909854</v>
      </c>
      <c r="L30" s="28">
        <v>14.25</v>
      </c>
      <c r="M30" s="28">
        <v>2.9154759474226504</v>
      </c>
      <c r="N30" s="28">
        <v>-0.84</v>
      </c>
      <c r="O30" s="28">
        <v>0.40100000000000002</v>
      </c>
      <c r="P30" s="28">
        <v>-0.22449944320643647</v>
      </c>
      <c r="Q30" s="28"/>
      <c r="R30" s="24">
        <v>14</v>
      </c>
      <c r="S30" s="24">
        <v>21</v>
      </c>
      <c r="T30" s="24">
        <v>8</v>
      </c>
      <c r="U30" s="24">
        <v>4</v>
      </c>
      <c r="V30" s="24">
        <v>11</v>
      </c>
      <c r="W30" s="24">
        <v>10</v>
      </c>
      <c r="X30" s="28">
        <f t="shared" si="6"/>
        <v>11.333333333333334</v>
      </c>
      <c r="Y30" s="28">
        <f t="shared" si="7"/>
        <v>5.2809931725849522</v>
      </c>
      <c r="Z30" s="28">
        <v>13.285714285714286</v>
      </c>
      <c r="AA30" s="28">
        <v>8.5967878829689575</v>
      </c>
      <c r="AB30" s="28">
        <v>-0.215</v>
      </c>
      <c r="AC30" s="28">
        <v>0.83599999999999997</v>
      </c>
      <c r="AD30" s="28">
        <v>-5.963027109421213E-2</v>
      </c>
    </row>
    <row r="31" spans="1:30" ht="12.75" x14ac:dyDescent="0.25">
      <c r="A31" s="6"/>
      <c r="B31" s="2" t="s">
        <v>43</v>
      </c>
      <c r="C31" s="2" t="s">
        <v>130</v>
      </c>
      <c r="D31" s="24">
        <v>5</v>
      </c>
      <c r="E31" s="39">
        <v>5</v>
      </c>
      <c r="F31" s="39">
        <v>3</v>
      </c>
      <c r="G31" s="24">
        <v>6</v>
      </c>
      <c r="H31" s="24">
        <v>4</v>
      </c>
      <c r="I31" s="28">
        <v>7</v>
      </c>
      <c r="J31" s="28">
        <v>5</v>
      </c>
      <c r="K31" s="28">
        <v>1.4142135623730951</v>
      </c>
      <c r="L31" s="28">
        <v>4.5</v>
      </c>
      <c r="M31" s="28">
        <v>3.2513733362117261</v>
      </c>
      <c r="N31" s="28">
        <v>-1.179</v>
      </c>
      <c r="O31" s="28">
        <v>0.23799999999999999</v>
      </c>
      <c r="P31" s="28">
        <v>-0.31510100421474835</v>
      </c>
      <c r="Q31" s="28"/>
      <c r="R31" s="24">
        <v>1</v>
      </c>
      <c r="S31" s="24">
        <v>2</v>
      </c>
      <c r="T31" s="24">
        <v>2</v>
      </c>
      <c r="U31" s="24">
        <v>2</v>
      </c>
      <c r="V31" s="24">
        <v>1</v>
      </c>
      <c r="W31" s="29">
        <v>8</v>
      </c>
      <c r="X31" s="28">
        <f t="shared" si="6"/>
        <v>2.6666666666666665</v>
      </c>
      <c r="Y31" s="28">
        <f t="shared" si="7"/>
        <v>2.4267032964268394</v>
      </c>
      <c r="Z31" s="28">
        <v>1.8571428571428572</v>
      </c>
      <c r="AA31" s="28">
        <v>1.8644544714716089</v>
      </c>
      <c r="AB31" s="28">
        <v>-0.36499999999999999</v>
      </c>
      <c r="AC31" s="28">
        <v>0.73099999999999998</v>
      </c>
      <c r="AD31" s="28">
        <v>-0.10123278581110431</v>
      </c>
    </row>
    <row r="32" spans="1:30" ht="12.75" x14ac:dyDescent="0.25">
      <c r="A32" s="6"/>
      <c r="B32" s="2" t="s">
        <v>44</v>
      </c>
      <c r="C32" s="2" t="s">
        <v>131</v>
      </c>
      <c r="D32" s="29">
        <v>5</v>
      </c>
      <c r="E32" s="39">
        <v>11</v>
      </c>
      <c r="F32" s="39">
        <v>13</v>
      </c>
      <c r="G32" s="24">
        <v>17</v>
      </c>
      <c r="H32" s="29">
        <v>6</v>
      </c>
      <c r="I32" s="43">
        <v>7</v>
      </c>
      <c r="J32" s="28">
        <v>9.8333333333333339</v>
      </c>
      <c r="K32" s="28">
        <v>4.6654760385909899</v>
      </c>
      <c r="L32" s="28">
        <v>19.25</v>
      </c>
      <c r="M32" s="28">
        <v>5.257647491307984</v>
      </c>
      <c r="N32" s="28">
        <v>-2.5880000000000001</v>
      </c>
      <c r="O32" s="32">
        <v>0.01</v>
      </c>
      <c r="P32" s="32">
        <v>-0.69167209406935437</v>
      </c>
      <c r="Q32" s="28"/>
      <c r="R32" s="24">
        <v>3</v>
      </c>
      <c r="S32" s="24">
        <v>2</v>
      </c>
      <c r="T32" s="24">
        <v>1</v>
      </c>
      <c r="U32" s="24">
        <v>10</v>
      </c>
      <c r="V32" s="29">
        <v>13</v>
      </c>
      <c r="W32" s="24">
        <v>8</v>
      </c>
      <c r="X32" s="28">
        <f t="shared" si="6"/>
        <v>6.166666666666667</v>
      </c>
      <c r="Y32" s="28">
        <f t="shared" si="7"/>
        <v>4.4503433076062304</v>
      </c>
      <c r="Z32" s="28">
        <v>5.2857142857142856</v>
      </c>
      <c r="AA32" s="28">
        <v>2.4976179127511151</v>
      </c>
      <c r="AB32" s="28">
        <v>-0.14299999999999999</v>
      </c>
      <c r="AC32" s="28">
        <v>0.94499999999999995</v>
      </c>
      <c r="AD32" s="28">
        <v>-3.9661064030103881E-2</v>
      </c>
    </row>
    <row r="33" spans="1:30" ht="12.75" x14ac:dyDescent="0.25">
      <c r="A33" s="6"/>
      <c r="B33" s="2" t="s">
        <v>45</v>
      </c>
      <c r="C33" s="2" t="s">
        <v>132</v>
      </c>
      <c r="D33" s="24">
        <v>1</v>
      </c>
      <c r="E33" s="40">
        <v>7</v>
      </c>
      <c r="F33" s="39">
        <v>5</v>
      </c>
      <c r="G33" s="24">
        <v>1</v>
      </c>
      <c r="H33" s="24">
        <v>1</v>
      </c>
      <c r="I33" s="28">
        <v>1</v>
      </c>
      <c r="J33" s="28">
        <v>2.6666666666666665</v>
      </c>
      <c r="K33" s="28">
        <v>2.6583202716502514</v>
      </c>
      <c r="L33" s="28">
        <v>2.875</v>
      </c>
      <c r="M33" s="28">
        <v>1.7268882005337975</v>
      </c>
      <c r="N33" s="28">
        <v>-0.65900000000000003</v>
      </c>
      <c r="O33" s="28">
        <v>0.51</v>
      </c>
      <c r="P33" s="28">
        <v>-0.17612515842028767</v>
      </c>
      <c r="Q33" s="28"/>
      <c r="R33" s="24">
        <v>0</v>
      </c>
      <c r="S33" s="24">
        <v>2</v>
      </c>
      <c r="T33" s="24">
        <v>1</v>
      </c>
      <c r="U33" s="24">
        <v>1</v>
      </c>
      <c r="V33" s="29">
        <v>8</v>
      </c>
      <c r="W33" s="24">
        <v>2</v>
      </c>
      <c r="X33" s="28">
        <f t="shared" si="6"/>
        <v>2.3333333333333335</v>
      </c>
      <c r="Y33" s="28">
        <f t="shared" si="7"/>
        <v>2.6246692913372707</v>
      </c>
      <c r="Z33" s="28">
        <v>0.5714285714285714</v>
      </c>
      <c r="AA33" s="28">
        <v>0.9759000729485332</v>
      </c>
      <c r="AB33" s="28">
        <v>-1.605</v>
      </c>
      <c r="AC33" s="28">
        <v>0.13800000000000001</v>
      </c>
      <c r="AD33" s="28">
        <v>-0.44514690747074637</v>
      </c>
    </row>
    <row r="34" spans="1:30" ht="12.75" x14ac:dyDescent="0.25">
      <c r="A34" s="6"/>
      <c r="B34" s="2" t="s">
        <v>46</v>
      </c>
      <c r="C34" s="2" t="s">
        <v>133</v>
      </c>
      <c r="D34" s="40">
        <v>4</v>
      </c>
      <c r="E34" s="40">
        <v>4</v>
      </c>
      <c r="F34" s="39">
        <v>8</v>
      </c>
      <c r="G34" s="39">
        <v>16</v>
      </c>
      <c r="H34" s="40">
        <v>5</v>
      </c>
      <c r="I34" s="40">
        <v>6</v>
      </c>
      <c r="J34" s="28">
        <v>7.166666666666667</v>
      </c>
      <c r="K34" s="28">
        <v>4.5789372857319917</v>
      </c>
      <c r="L34" s="28">
        <v>16.375</v>
      </c>
      <c r="M34" s="28">
        <v>4.6579425255608911</v>
      </c>
      <c r="N34" s="28">
        <v>-2.6549999999999998</v>
      </c>
      <c r="O34" s="32">
        <v>8.0000000000000002E-3</v>
      </c>
      <c r="P34" s="32">
        <v>-0.70957859727748673</v>
      </c>
      <c r="Q34" s="28"/>
      <c r="R34" s="39">
        <f t="shared" ref="R34" si="11">(R32-R33)</f>
        <v>3</v>
      </c>
      <c r="S34" s="39">
        <v>0</v>
      </c>
      <c r="T34" s="39">
        <v>0</v>
      </c>
      <c r="U34" s="39">
        <v>8</v>
      </c>
      <c r="V34" s="39">
        <v>5</v>
      </c>
      <c r="W34" s="39">
        <v>6</v>
      </c>
      <c r="X34" s="28">
        <f t="shared" si="6"/>
        <v>3.6666666666666665</v>
      </c>
      <c r="Y34" s="28">
        <f t="shared" si="7"/>
        <v>2.98142396999972</v>
      </c>
      <c r="Z34" s="28">
        <v>4.1428571428571432</v>
      </c>
      <c r="AA34" s="28">
        <v>2.1157009420498154</v>
      </c>
      <c r="AB34" s="28">
        <v>-0.217</v>
      </c>
      <c r="AC34" s="28">
        <v>0.83599999999999997</v>
      </c>
      <c r="AD34" s="28">
        <v>-6.0184971290437365E-2</v>
      </c>
    </row>
    <row r="35" spans="1:30" ht="13.5" thickBot="1" x14ac:dyDescent="0.3">
      <c r="A35" s="6"/>
      <c r="B35" s="2" t="s">
        <v>47</v>
      </c>
      <c r="C35" s="2" t="s">
        <v>134</v>
      </c>
      <c r="D35" s="29">
        <v>20</v>
      </c>
      <c r="E35" s="39">
        <v>10</v>
      </c>
      <c r="F35" s="39">
        <v>15</v>
      </c>
      <c r="G35" s="24">
        <v>12</v>
      </c>
      <c r="H35" s="24">
        <v>6</v>
      </c>
      <c r="I35" s="28">
        <v>19</v>
      </c>
      <c r="J35" s="28">
        <v>13.666666666666666</v>
      </c>
      <c r="K35" s="28">
        <v>5.3913510984415263</v>
      </c>
      <c r="L35" s="28">
        <v>12.125</v>
      </c>
      <c r="M35" s="28">
        <v>3.9074105418879577</v>
      </c>
      <c r="N35" s="28">
        <v>-0.77600000000000002</v>
      </c>
      <c r="O35" s="28">
        <v>0.438</v>
      </c>
      <c r="P35" s="28">
        <v>-0.20739472372404133</v>
      </c>
      <c r="Q35" s="28"/>
      <c r="R35" s="24">
        <v>7</v>
      </c>
      <c r="S35" s="24">
        <v>5</v>
      </c>
      <c r="T35" s="24">
        <v>3</v>
      </c>
      <c r="U35" s="29">
        <v>0</v>
      </c>
      <c r="V35" s="24">
        <v>1</v>
      </c>
      <c r="W35" s="24">
        <v>9</v>
      </c>
      <c r="X35" s="28">
        <f t="shared" si="6"/>
        <v>4.166666666666667</v>
      </c>
      <c r="Y35" s="28">
        <f t="shared" si="7"/>
        <v>3.1841621957571333</v>
      </c>
      <c r="Z35" s="28">
        <v>6.5714285714285712</v>
      </c>
      <c r="AA35" s="28">
        <v>2.819996622760558</v>
      </c>
      <c r="AB35" s="28">
        <v>-1.2230000000000001</v>
      </c>
      <c r="AC35" s="28">
        <v>0.23400000000000001</v>
      </c>
      <c r="AD35" s="28">
        <v>-0.33919916999172767</v>
      </c>
    </row>
    <row r="36" spans="1:30" ht="13.5" thickBot="1" x14ac:dyDescent="0.3">
      <c r="A36" s="7" t="s">
        <v>19</v>
      </c>
      <c r="B36" s="2" t="s">
        <v>48</v>
      </c>
      <c r="C36" s="2" t="s">
        <v>195</v>
      </c>
      <c r="D36" s="29">
        <v>0</v>
      </c>
      <c r="E36" s="29">
        <v>0</v>
      </c>
      <c r="F36" s="24">
        <v>1</v>
      </c>
      <c r="G36" s="24">
        <v>1</v>
      </c>
      <c r="H36" s="24">
        <v>1</v>
      </c>
      <c r="I36" s="29">
        <v>0</v>
      </c>
      <c r="J36" s="28">
        <v>0.5</v>
      </c>
      <c r="K36" s="28">
        <v>0.54772255750516607</v>
      </c>
      <c r="L36" s="28">
        <v>3</v>
      </c>
      <c r="M36" s="28">
        <v>2.7774602993176543</v>
      </c>
      <c r="N36" s="46">
        <v>-1.994</v>
      </c>
      <c r="O36" s="80">
        <v>4.5999999999999999E-2</v>
      </c>
      <c r="P36" s="80">
        <v>-0.53300000000000003</v>
      </c>
      <c r="Q36" s="47"/>
      <c r="R36" s="39">
        <v>2</v>
      </c>
      <c r="S36" s="39">
        <v>2</v>
      </c>
      <c r="T36" s="48">
        <v>0</v>
      </c>
      <c r="U36" s="39">
        <v>2</v>
      </c>
      <c r="V36" s="48">
        <v>0</v>
      </c>
      <c r="W36" s="39">
        <v>1</v>
      </c>
      <c r="X36" s="28">
        <f t="shared" si="6"/>
        <v>1.1666666666666667</v>
      </c>
      <c r="Y36" s="28">
        <f t="shared" si="7"/>
        <v>0.89752746785575088</v>
      </c>
      <c r="Z36" s="28">
        <v>1.4285714285714286</v>
      </c>
      <c r="AA36" s="28">
        <v>1.3972762620115438</v>
      </c>
      <c r="AB36" s="28">
        <v>-7.5999999999999998E-2</v>
      </c>
      <c r="AC36" s="28">
        <v>0.94499999999999995</v>
      </c>
      <c r="AD36" s="28">
        <v>-2.1078607456558707E-2</v>
      </c>
    </row>
    <row r="37" spans="1:30" ht="12.75" x14ac:dyDescent="0.25">
      <c r="A37" s="6"/>
      <c r="C37" s="2"/>
      <c r="D37" s="24"/>
      <c r="E37" s="24"/>
      <c r="F37" s="49"/>
      <c r="G37" s="24"/>
      <c r="H37" s="49"/>
      <c r="I37" s="24"/>
      <c r="J37" s="28"/>
      <c r="K37" s="28"/>
      <c r="L37" s="28"/>
      <c r="M37" s="28"/>
      <c r="N37" s="28"/>
      <c r="O37" s="28"/>
      <c r="P37" s="28"/>
      <c r="Q37" s="28"/>
      <c r="R37" s="24"/>
      <c r="S37" s="24"/>
      <c r="T37" s="24"/>
      <c r="U37" s="24"/>
      <c r="V37" s="24"/>
      <c r="W37" s="24"/>
      <c r="X37" s="24"/>
      <c r="Y37" s="24"/>
      <c r="Z37" s="24"/>
      <c r="AA37" s="24"/>
      <c r="AB37" s="28"/>
      <c r="AC37" s="28"/>
      <c r="AD37" s="28"/>
    </row>
    <row r="38" spans="1:30" ht="12.75" x14ac:dyDescent="0.25">
      <c r="A38" s="6"/>
      <c r="B38" s="50" t="s">
        <v>49</v>
      </c>
      <c r="C38" s="50"/>
      <c r="D38" s="24"/>
      <c r="E38" s="28"/>
      <c r="F38" s="24"/>
      <c r="G38" s="24"/>
      <c r="H38" s="24"/>
      <c r="I38" s="28"/>
      <c r="J38" s="28"/>
      <c r="K38" s="28"/>
      <c r="L38" s="28"/>
      <c r="M38" s="28"/>
      <c r="N38" s="28"/>
      <c r="O38" s="28"/>
      <c r="P38" s="28"/>
      <c r="Q38" s="28"/>
      <c r="R38" s="24"/>
      <c r="S38" s="24"/>
      <c r="T38" s="24"/>
      <c r="U38" s="24"/>
      <c r="V38" s="24"/>
      <c r="W38" s="24"/>
      <c r="X38" s="24"/>
      <c r="Y38" s="24"/>
      <c r="Z38" s="24"/>
      <c r="AA38" s="24"/>
      <c r="AB38" s="28"/>
      <c r="AC38" s="28"/>
      <c r="AD38" s="28"/>
    </row>
    <row r="39" spans="1:30" s="53" customFormat="1" ht="12.75" x14ac:dyDescent="0.25">
      <c r="A39" s="7" t="s">
        <v>19</v>
      </c>
      <c r="B39" s="2" t="s">
        <v>50</v>
      </c>
      <c r="C39" s="2" t="s">
        <v>135</v>
      </c>
      <c r="D39" s="43">
        <v>0.38750000000000001</v>
      </c>
      <c r="E39" s="28">
        <v>0.31137724550898205</v>
      </c>
      <c r="F39" s="28">
        <v>0.38364779874213839</v>
      </c>
      <c r="G39" s="28">
        <v>0.29710144927536231</v>
      </c>
      <c r="H39" s="28">
        <v>0.2839506172839506</v>
      </c>
      <c r="I39" s="28">
        <v>0.32075471698113206</v>
      </c>
      <c r="J39" s="28">
        <v>0.33072197129859421</v>
      </c>
      <c r="K39" s="28">
        <v>4.4308805864711628E-2</v>
      </c>
      <c r="L39" s="28">
        <v>0.33426731257894959</v>
      </c>
      <c r="M39" s="28">
        <v>3.2348435076648308E-2</v>
      </c>
      <c r="N39" s="28">
        <v>-0.71299999999999997</v>
      </c>
      <c r="O39" s="51">
        <v>0.47599999999999998</v>
      </c>
      <c r="P39" s="28">
        <v>-0.19055726548355859</v>
      </c>
      <c r="Q39" s="28"/>
      <c r="R39" s="51">
        <f t="shared" ref="R39:W39" si="12">R25/R20</f>
        <v>0.38356164383561642</v>
      </c>
      <c r="S39" s="51">
        <f t="shared" si="12"/>
        <v>0.41237113402061853</v>
      </c>
      <c r="T39" s="51">
        <f t="shared" si="12"/>
        <v>0.30555555555555558</v>
      </c>
      <c r="U39" s="51">
        <f t="shared" si="12"/>
        <v>0.34693877551020408</v>
      </c>
      <c r="V39" s="51">
        <f t="shared" si="12"/>
        <v>0.35</v>
      </c>
      <c r="W39" s="52">
        <f t="shared" si="12"/>
        <v>0.23943661971830985</v>
      </c>
      <c r="X39" s="51">
        <f t="shared" ref="X39:X52" si="13">AVERAGE(R39:W39)</f>
        <v>0.33964395477338405</v>
      </c>
      <c r="Y39" s="51">
        <f t="shared" ref="Y39:Y52" si="14">_xlfn.STDEV.S(R39:W39)</f>
        <v>6.0962278592943384E-2</v>
      </c>
      <c r="Z39" s="51">
        <v>0.36636094982709949</v>
      </c>
      <c r="AA39" s="51">
        <v>5.0208841851659629E-2</v>
      </c>
      <c r="AB39" s="51">
        <v>-0.50800000000000001</v>
      </c>
      <c r="AC39" s="51">
        <v>0.628</v>
      </c>
      <c r="AD39" s="51">
        <v>-0.1408938498412082</v>
      </c>
    </row>
    <row r="40" spans="1:30" ht="12.75" x14ac:dyDescent="0.25">
      <c r="A40" s="6"/>
      <c r="B40" s="2" t="s">
        <v>51</v>
      </c>
      <c r="C40" s="2" t="s">
        <v>136</v>
      </c>
      <c r="D40" s="28">
        <v>0.59047619047619049</v>
      </c>
      <c r="E40" s="28">
        <v>0.55913978494623651</v>
      </c>
      <c r="F40" s="28">
        <v>0.59223300970873782</v>
      </c>
      <c r="G40" s="28">
        <v>0.51249999999999996</v>
      </c>
      <c r="H40" s="28">
        <v>0.53488372093023251</v>
      </c>
      <c r="I40" s="28">
        <v>0.53125</v>
      </c>
      <c r="J40" s="28">
        <v>0.55341378434356625</v>
      </c>
      <c r="K40" s="28">
        <v>3.2929851578880447E-2</v>
      </c>
      <c r="L40" s="28">
        <v>0.58684526878570431</v>
      </c>
      <c r="M40" s="28">
        <v>3.6190104847310868E-2</v>
      </c>
      <c r="N40" s="28">
        <v>-1.5649999999999999</v>
      </c>
      <c r="O40" s="28">
        <v>0.11799999999999999</v>
      </c>
      <c r="P40" s="28">
        <v>-0.41826384359294416</v>
      </c>
      <c r="Q40" s="28"/>
      <c r="R40" s="28">
        <f t="shared" ref="R40:W40" si="15">R25/(R26+R25)</f>
        <v>0.65116279069767447</v>
      </c>
      <c r="S40" s="28">
        <f t="shared" si="15"/>
        <v>0.63492063492063489</v>
      </c>
      <c r="T40" s="28">
        <f t="shared" si="15"/>
        <v>0.61111111111111116</v>
      </c>
      <c r="U40" s="43">
        <f t="shared" si="15"/>
        <v>0.53125</v>
      </c>
      <c r="V40" s="28">
        <f t="shared" si="15"/>
        <v>0.6</v>
      </c>
      <c r="W40" s="28">
        <f t="shared" si="15"/>
        <v>0.54838709677419351</v>
      </c>
      <c r="X40" s="51">
        <f t="shared" si="13"/>
        <v>0.59613860558393572</v>
      </c>
      <c r="Y40" s="51">
        <f t="shared" si="14"/>
        <v>4.7458467661178776E-2</v>
      </c>
      <c r="Z40" s="51">
        <v>0.63585738651633328</v>
      </c>
      <c r="AA40" s="51">
        <v>5.0600432012395419E-2</v>
      </c>
      <c r="AB40" s="28">
        <v>-1.2909999999999999</v>
      </c>
      <c r="AC40" s="28">
        <v>0.23400000000000001</v>
      </c>
      <c r="AD40" s="28">
        <v>-0.35805897666338538</v>
      </c>
    </row>
    <row r="41" spans="1:30" s="53" customFormat="1" ht="12.75" x14ac:dyDescent="0.25">
      <c r="A41" s="4"/>
      <c r="B41" s="2" t="s">
        <v>52</v>
      </c>
      <c r="C41" s="2" t="s">
        <v>137</v>
      </c>
      <c r="D41" s="28">
        <v>1.441860465116279</v>
      </c>
      <c r="E41" s="28">
        <v>1.2682926829268293</v>
      </c>
      <c r="F41" s="28">
        <v>1.4523809523809523</v>
      </c>
      <c r="G41" s="28">
        <v>1.0512820512820513</v>
      </c>
      <c r="H41" s="28">
        <v>1.1499999999999999</v>
      </c>
      <c r="I41" s="28">
        <v>1.1333333333333333</v>
      </c>
      <c r="J41" s="28">
        <v>1.249524914173241</v>
      </c>
      <c r="K41" s="28">
        <v>0.16804861809871674</v>
      </c>
      <c r="L41" s="28">
        <v>1.4365791072712699</v>
      </c>
      <c r="M41" s="28">
        <v>0.21186744678789049</v>
      </c>
      <c r="N41" s="28">
        <v>-1.425</v>
      </c>
      <c r="O41" s="51">
        <v>0.154</v>
      </c>
      <c r="P41" s="28">
        <v>-0.38084726972520477</v>
      </c>
      <c r="Q41" s="28"/>
      <c r="R41" s="51">
        <f t="shared" ref="R41:W41" si="16">R25/R26</f>
        <v>1.8666666666666667</v>
      </c>
      <c r="S41" s="51">
        <f t="shared" si="16"/>
        <v>1.7391304347826086</v>
      </c>
      <c r="T41" s="51">
        <f t="shared" si="16"/>
        <v>1.5714285714285714</v>
      </c>
      <c r="U41" s="51">
        <f t="shared" si="16"/>
        <v>1.1333333333333333</v>
      </c>
      <c r="V41" s="51">
        <f t="shared" si="16"/>
        <v>1.5</v>
      </c>
      <c r="W41" s="51">
        <f t="shared" si="16"/>
        <v>1.2142857142857142</v>
      </c>
      <c r="X41" s="51">
        <f t="shared" si="13"/>
        <v>1.5041407867494823</v>
      </c>
      <c r="Y41" s="51">
        <f t="shared" si="14"/>
        <v>0.28729917191538645</v>
      </c>
      <c r="Z41" s="51">
        <v>1.7953097028285001</v>
      </c>
      <c r="AA41" s="51">
        <v>0.41584133092047965</v>
      </c>
      <c r="AB41" s="51">
        <v>-1.143</v>
      </c>
      <c r="AC41" s="51">
        <v>0.29499999999999998</v>
      </c>
      <c r="AD41" s="51">
        <v>-0.31701116214271846</v>
      </c>
    </row>
    <row r="42" spans="1:30" s="53" customFormat="1" ht="12.75" x14ac:dyDescent="0.25">
      <c r="A42" s="4"/>
      <c r="B42" s="2" t="s">
        <v>53</v>
      </c>
      <c r="C42" s="2" t="s">
        <v>138</v>
      </c>
      <c r="D42" s="43">
        <v>0.93939393939393945</v>
      </c>
      <c r="E42" s="43">
        <v>0.9285714285714286</v>
      </c>
      <c r="F42" s="43">
        <v>0.88405797101449279</v>
      </c>
      <c r="G42" s="28">
        <v>0.7192982456140351</v>
      </c>
      <c r="H42" s="28">
        <v>0.8214285714285714</v>
      </c>
      <c r="I42" s="43">
        <v>0.89473684210526316</v>
      </c>
      <c r="J42" s="28">
        <v>0.86458116635462179</v>
      </c>
      <c r="K42" s="28">
        <v>8.2401078725842083E-2</v>
      </c>
      <c r="L42" s="28">
        <v>0.76385134830447332</v>
      </c>
      <c r="M42" s="28">
        <v>6.1262480007368232E-2</v>
      </c>
      <c r="N42" s="28">
        <v>-2.1320000000000001</v>
      </c>
      <c r="O42" s="54">
        <v>3.3000000000000002E-2</v>
      </c>
      <c r="P42" s="32">
        <v>-0.56980096775728883</v>
      </c>
      <c r="Q42" s="28"/>
      <c r="R42" s="51">
        <f t="shared" ref="R42:W42" si="17">R25/(R34+R25)</f>
        <v>0.90322580645161288</v>
      </c>
      <c r="S42" s="51">
        <f t="shared" si="17"/>
        <v>1</v>
      </c>
      <c r="T42" s="51">
        <f t="shared" si="17"/>
        <v>1</v>
      </c>
      <c r="U42" s="52">
        <f t="shared" si="17"/>
        <v>0.68</v>
      </c>
      <c r="V42" s="51">
        <f t="shared" si="17"/>
        <v>0.80769230769230771</v>
      </c>
      <c r="W42" s="51">
        <f t="shared" si="17"/>
        <v>0.73913043478260865</v>
      </c>
      <c r="X42" s="51">
        <f t="shared" si="13"/>
        <v>0.85500809148775492</v>
      </c>
      <c r="Y42" s="51">
        <f t="shared" si="14"/>
        <v>0.13465845826402598</v>
      </c>
      <c r="Z42" s="51">
        <v>0.8603269792765591</v>
      </c>
      <c r="AA42" s="51">
        <v>7.9446672859221815E-2</v>
      </c>
      <c r="AB42" s="51">
        <v>-7.1999999999999995E-2</v>
      </c>
      <c r="AC42" s="51">
        <v>0.94499999999999995</v>
      </c>
      <c r="AD42" s="51">
        <v>-1.9969207064108249E-2</v>
      </c>
    </row>
    <row r="43" spans="1:30" ht="12.75" x14ac:dyDescent="0.25">
      <c r="A43" s="7" t="s">
        <v>19</v>
      </c>
      <c r="B43" s="2" t="s">
        <v>54</v>
      </c>
      <c r="C43" s="2" t="s">
        <v>140</v>
      </c>
      <c r="D43" s="43">
        <v>2.5000000000000001E-2</v>
      </c>
      <c r="E43" s="43">
        <v>2.3952095808383235E-2</v>
      </c>
      <c r="F43" s="28">
        <v>5.0314465408805034E-2</v>
      </c>
      <c r="G43" s="28">
        <v>0.11594202898550725</v>
      </c>
      <c r="H43" s="28">
        <v>6.1728395061728392E-2</v>
      </c>
      <c r="I43" s="43">
        <v>3.7735849056603772E-2</v>
      </c>
      <c r="J43" s="28">
        <v>5.2445472386837944E-2</v>
      </c>
      <c r="K43" s="28">
        <v>3.4362846290469366E-2</v>
      </c>
      <c r="L43" s="28">
        <v>0.10351007520006131</v>
      </c>
      <c r="M43" s="28">
        <v>2.8597972092233134E-2</v>
      </c>
      <c r="N43" s="28">
        <v>-2.274</v>
      </c>
      <c r="O43" s="30">
        <v>2.3E-2</v>
      </c>
      <c r="P43" s="30">
        <v>-0.60775206410885307</v>
      </c>
      <c r="Q43" s="28"/>
      <c r="R43" s="28">
        <f t="shared" ref="R43:W43" si="18">R32/R20</f>
        <v>4.1095890410958902E-2</v>
      </c>
      <c r="S43" s="28">
        <f t="shared" si="18"/>
        <v>2.0618556701030927E-2</v>
      </c>
      <c r="T43" s="28">
        <f t="shared" si="18"/>
        <v>2.7777777777777776E-2</v>
      </c>
      <c r="U43" s="43">
        <f t="shared" si="18"/>
        <v>0.20408163265306123</v>
      </c>
      <c r="V43" s="43">
        <f t="shared" si="18"/>
        <v>0.21666666666666667</v>
      </c>
      <c r="W43" s="28">
        <f t="shared" si="18"/>
        <v>0.11267605633802817</v>
      </c>
      <c r="X43" s="51">
        <f t="shared" si="13"/>
        <v>0.10381943009125394</v>
      </c>
      <c r="Y43" s="51">
        <f t="shared" si="14"/>
        <v>8.8886904033397607E-2</v>
      </c>
      <c r="Z43" s="51">
        <v>7.5000196407368838E-2</v>
      </c>
      <c r="AA43" s="51">
        <v>3.7994723109351994E-2</v>
      </c>
      <c r="AB43" s="28">
        <v>-7.2999999999999995E-2</v>
      </c>
      <c r="AC43" s="28">
        <v>0.94499999999999995</v>
      </c>
      <c r="AD43" s="28">
        <v>-2.0246557162220864E-2</v>
      </c>
    </row>
    <row r="44" spans="1:30" ht="12.75" x14ac:dyDescent="0.25">
      <c r="A44" s="7" t="s">
        <v>19</v>
      </c>
      <c r="B44" s="2" t="s">
        <v>55</v>
      </c>
      <c r="C44" s="2" t="s">
        <v>139</v>
      </c>
      <c r="D44" s="43">
        <v>6.0606060606060608E-2</v>
      </c>
      <c r="E44" s="43">
        <v>7.1428571428571425E-2</v>
      </c>
      <c r="F44" s="43">
        <v>0.11594202898550725</v>
      </c>
      <c r="G44" s="28">
        <v>0.2807017543859649</v>
      </c>
      <c r="H44" s="28">
        <v>0.17857142857142858</v>
      </c>
      <c r="I44" s="43">
        <v>0.10526315789473684</v>
      </c>
      <c r="J44" s="28">
        <v>0.13541883364537827</v>
      </c>
      <c r="K44" s="28">
        <v>8.2401078725842056E-2</v>
      </c>
      <c r="L44" s="28">
        <v>0.23614865169552671</v>
      </c>
      <c r="M44" s="28">
        <v>6.1262480007368114E-2</v>
      </c>
      <c r="N44" s="28">
        <v>-2.1320000000000001</v>
      </c>
      <c r="O44" s="30">
        <v>3.3000000000000002E-2</v>
      </c>
      <c r="P44" s="30">
        <v>-0.56980096775728883</v>
      </c>
      <c r="Q44" s="28"/>
      <c r="R44" s="28">
        <f t="shared" ref="R44:W44" si="19">R32/(R25+R32)</f>
        <v>9.6774193548387094E-2</v>
      </c>
      <c r="S44" s="28">
        <f t="shared" si="19"/>
        <v>4.7619047619047616E-2</v>
      </c>
      <c r="T44" s="28">
        <f t="shared" si="19"/>
        <v>8.3333333333333329E-2</v>
      </c>
      <c r="U44" s="43">
        <f t="shared" si="19"/>
        <v>0.37037037037037035</v>
      </c>
      <c r="V44" s="43">
        <f t="shared" si="19"/>
        <v>0.38235294117647056</v>
      </c>
      <c r="W44" s="28">
        <f t="shared" si="19"/>
        <v>0.32</v>
      </c>
      <c r="X44" s="51">
        <f t="shared" si="13"/>
        <v>0.2167416476746015</v>
      </c>
      <c r="Y44" s="51">
        <f t="shared" si="14"/>
        <v>0.15651427700494711</v>
      </c>
      <c r="Z44" s="51">
        <v>0.16794581896266308</v>
      </c>
      <c r="AA44" s="51">
        <v>8.0147905916255285E-2</v>
      </c>
      <c r="AB44" s="28">
        <v>-0.35799999999999998</v>
      </c>
      <c r="AC44" s="28">
        <v>0.73099999999999998</v>
      </c>
      <c r="AD44" s="28">
        <v>-9.929133512431601E-2</v>
      </c>
    </row>
    <row r="45" spans="1:30" ht="12.75" x14ac:dyDescent="0.25">
      <c r="A45" s="7" t="s">
        <v>19</v>
      </c>
      <c r="B45" s="2" t="s">
        <v>56</v>
      </c>
      <c r="C45" s="2" t="s">
        <v>141</v>
      </c>
      <c r="D45" s="28">
        <v>0.26874999999999999</v>
      </c>
      <c r="E45" s="28">
        <v>0.24550898203592814</v>
      </c>
      <c r="F45" s="28">
        <v>0.26415094339622641</v>
      </c>
      <c r="G45" s="28">
        <v>0.28260869565217389</v>
      </c>
      <c r="H45" s="28">
        <v>0.24691358024691357</v>
      </c>
      <c r="I45" s="28">
        <v>0.28301886792452829</v>
      </c>
      <c r="J45" s="28">
        <v>0.26515851154262837</v>
      </c>
      <c r="K45" s="28">
        <v>1.6470560198576262E-2</v>
      </c>
      <c r="L45" s="28">
        <v>0.23670279591030347</v>
      </c>
      <c r="M45" s="28">
        <v>3.8526928153907451E-2</v>
      </c>
      <c r="N45" s="28">
        <v>-1.431</v>
      </c>
      <c r="O45" s="28">
        <v>0.152</v>
      </c>
      <c r="P45" s="28">
        <v>-0.38245083717667933</v>
      </c>
      <c r="Q45" s="28"/>
      <c r="R45" s="28">
        <f t="shared" ref="R45:W45" si="20">R26/R20</f>
        <v>0.20547945205479451</v>
      </c>
      <c r="S45" s="28">
        <f t="shared" si="20"/>
        <v>0.23711340206185566</v>
      </c>
      <c r="T45" s="28">
        <f t="shared" si="20"/>
        <v>0.19444444444444445</v>
      </c>
      <c r="U45" s="43">
        <f t="shared" si="20"/>
        <v>0.30612244897959184</v>
      </c>
      <c r="V45" s="28">
        <f t="shared" si="20"/>
        <v>0.23333333333333334</v>
      </c>
      <c r="W45" s="28">
        <f t="shared" si="20"/>
        <v>0.19718309859154928</v>
      </c>
      <c r="X45" s="51">
        <f t="shared" si="13"/>
        <v>0.22894602991092816</v>
      </c>
      <c r="Y45" s="51">
        <f t="shared" si="14"/>
        <v>4.1933465254883721E-2</v>
      </c>
      <c r="Z45" s="51">
        <v>0.21118236193128731</v>
      </c>
      <c r="AA45" s="51">
        <v>4.3834165804753425E-2</v>
      </c>
      <c r="AB45" s="28">
        <v>-0.43099999999999999</v>
      </c>
      <c r="AC45" s="28">
        <v>0.73099999999999998</v>
      </c>
      <c r="AD45" s="28">
        <v>-0.11953789228653688</v>
      </c>
    </row>
    <row r="46" spans="1:30" ht="12.75" x14ac:dyDescent="0.25">
      <c r="A46" s="6"/>
      <c r="B46" s="2" t="s">
        <v>57</v>
      </c>
      <c r="C46" s="2" t="s">
        <v>142</v>
      </c>
      <c r="D46" s="28">
        <v>0.40952380952380951</v>
      </c>
      <c r="E46" s="28">
        <v>0.44086021505376344</v>
      </c>
      <c r="F46" s="28">
        <v>0.40776699029126212</v>
      </c>
      <c r="G46" s="28">
        <v>0.48749999999999999</v>
      </c>
      <c r="H46" s="28">
        <v>0.46511627906976744</v>
      </c>
      <c r="I46" s="28">
        <v>0.46875</v>
      </c>
      <c r="J46" s="28">
        <v>0.44658621565643375</v>
      </c>
      <c r="K46" s="28">
        <v>3.292985157888044E-2</v>
      </c>
      <c r="L46" s="28">
        <v>0.4131547312142958</v>
      </c>
      <c r="M46" s="28">
        <v>3.6190104847310868E-2</v>
      </c>
      <c r="N46" s="28">
        <v>-1.5649999999999999</v>
      </c>
      <c r="O46" s="28">
        <v>0.11799999999999999</v>
      </c>
      <c r="P46" s="28">
        <v>-0.41826384359294416</v>
      </c>
      <c r="Q46" s="28"/>
      <c r="R46" s="28">
        <f t="shared" ref="R46:W46" si="21">R26/(R25+R26)</f>
        <v>0.34883720930232559</v>
      </c>
      <c r="S46" s="28">
        <f t="shared" si="21"/>
        <v>0.36507936507936506</v>
      </c>
      <c r="T46" s="28">
        <f t="shared" si="21"/>
        <v>0.3888888888888889</v>
      </c>
      <c r="U46" s="43">
        <f t="shared" si="21"/>
        <v>0.46875</v>
      </c>
      <c r="V46" s="28">
        <f t="shared" si="21"/>
        <v>0.4</v>
      </c>
      <c r="W46" s="28">
        <f t="shared" si="21"/>
        <v>0.45161290322580644</v>
      </c>
      <c r="X46" s="51">
        <f t="shared" si="13"/>
        <v>0.40386139441606433</v>
      </c>
      <c r="Y46" s="51">
        <f t="shared" si="14"/>
        <v>4.7458467661178665E-2</v>
      </c>
      <c r="Z46" s="51">
        <v>0.36414261348366678</v>
      </c>
      <c r="AA46" s="51">
        <v>5.0600432012395551E-2</v>
      </c>
      <c r="AB46" s="28">
        <v>-1.2909999999999999</v>
      </c>
      <c r="AC46" s="28">
        <v>0.23400000000000001</v>
      </c>
      <c r="AD46" s="28">
        <v>-0.35805897666338538</v>
      </c>
    </row>
    <row r="47" spans="1:30" ht="12.75" x14ac:dyDescent="0.25">
      <c r="A47" s="7"/>
      <c r="B47" s="2" t="s">
        <v>58</v>
      </c>
      <c r="C47" s="2" t="s">
        <v>143</v>
      </c>
      <c r="D47" s="43">
        <v>0.20930232558139536</v>
      </c>
      <c r="E47" s="43">
        <v>0.21951219512195122</v>
      </c>
      <c r="F47" s="43">
        <v>0.19047619047619047</v>
      </c>
      <c r="G47" s="43">
        <v>0.38461538461538464</v>
      </c>
      <c r="H47" s="28">
        <v>0.15</v>
      </c>
      <c r="I47" s="43">
        <v>8.8888888888888892E-2</v>
      </c>
      <c r="J47" s="43">
        <v>0.20713249744730175</v>
      </c>
      <c r="K47" s="28">
        <v>9.9177866580767646E-2</v>
      </c>
      <c r="L47" s="28">
        <v>0.38086651761218565</v>
      </c>
      <c r="M47" s="28">
        <v>7.4636042490937082E-2</v>
      </c>
      <c r="N47" s="28">
        <v>-2.7909999999999999</v>
      </c>
      <c r="O47" s="81">
        <v>5.0000000000000001E-3</v>
      </c>
      <c r="P47" s="81">
        <v>-0.74592612617757648</v>
      </c>
      <c r="Q47" s="28"/>
      <c r="R47" s="28">
        <f t="shared" ref="R47:W47" si="22">R27/R26</f>
        <v>0.13333333333333333</v>
      </c>
      <c r="S47" s="28">
        <f t="shared" si="22"/>
        <v>8.6956521739130432E-2</v>
      </c>
      <c r="T47" s="28">
        <f t="shared" si="22"/>
        <v>0.14285714285714285</v>
      </c>
      <c r="U47" s="28">
        <f t="shared" si="22"/>
        <v>0.13333333333333333</v>
      </c>
      <c r="V47" s="28">
        <f t="shared" si="22"/>
        <v>0.14285714285714285</v>
      </c>
      <c r="W47" s="39">
        <f t="shared" si="22"/>
        <v>0</v>
      </c>
      <c r="X47" s="51">
        <f t="shared" si="13"/>
        <v>0.10655624568668047</v>
      </c>
      <c r="Y47" s="51">
        <f t="shared" si="14"/>
        <v>5.622796064253871E-2</v>
      </c>
      <c r="Z47" s="51">
        <v>0.23990332975295381</v>
      </c>
      <c r="AA47" s="51">
        <v>0.13405272635484713</v>
      </c>
      <c r="AB47" s="28">
        <v>-2.2269999999999999</v>
      </c>
      <c r="AC47" s="28">
        <v>2.1999999999999999E-2</v>
      </c>
      <c r="AD47" s="28">
        <v>-0.61765866849679263</v>
      </c>
    </row>
    <row r="48" spans="1:30" ht="12.75" x14ac:dyDescent="0.25">
      <c r="A48" s="7"/>
      <c r="B48" s="2" t="s">
        <v>59</v>
      </c>
      <c r="C48" s="2" t="s">
        <v>144</v>
      </c>
      <c r="D48" s="43">
        <v>0.76744186046511631</v>
      </c>
      <c r="E48" s="43">
        <v>0.78048780487804881</v>
      </c>
      <c r="F48" s="43">
        <v>0.80952380952380953</v>
      </c>
      <c r="G48" s="43">
        <v>0.61538461538461542</v>
      </c>
      <c r="H48" s="28">
        <v>0.85</v>
      </c>
      <c r="I48" s="43">
        <v>0.91111111111111109</v>
      </c>
      <c r="J48" s="43">
        <v>0.78899153356045026</v>
      </c>
      <c r="K48" s="28">
        <v>9.9732504636375091E-2</v>
      </c>
      <c r="L48" s="28">
        <v>0.61913348238781429</v>
      </c>
      <c r="M48" s="28">
        <v>7.4636042490936236E-2</v>
      </c>
      <c r="N48" s="28">
        <v>-2.726</v>
      </c>
      <c r="O48" s="81">
        <v>6.0000000000000001E-3</v>
      </c>
      <c r="P48" s="81">
        <v>-0.72855414545326891</v>
      </c>
      <c r="Q48" s="28"/>
      <c r="R48" s="28">
        <f t="shared" ref="R48:W48" si="23">R28/R26</f>
        <v>0.8666666666666667</v>
      </c>
      <c r="S48" s="28">
        <f t="shared" si="23"/>
        <v>0.91304347826086951</v>
      </c>
      <c r="T48" s="43">
        <f t="shared" si="23"/>
        <v>1</v>
      </c>
      <c r="U48" s="28">
        <f t="shared" si="23"/>
        <v>0.8666666666666667</v>
      </c>
      <c r="V48" s="28">
        <f t="shared" si="23"/>
        <v>0.8571428571428571</v>
      </c>
      <c r="W48" s="28">
        <f t="shared" si="23"/>
        <v>0.9285714285714286</v>
      </c>
      <c r="X48" s="51">
        <f t="shared" si="13"/>
        <v>0.90534851621808154</v>
      </c>
      <c r="Y48" s="51">
        <f t="shared" si="14"/>
        <v>5.4541316481073902E-2</v>
      </c>
      <c r="Z48" s="51">
        <v>0.79044038668098815</v>
      </c>
      <c r="AA48" s="51">
        <v>9.0403661199230503E-2</v>
      </c>
      <c r="AB48" s="28">
        <v>-2.2269999999999999</v>
      </c>
      <c r="AC48" s="28">
        <v>2.1999999999999999E-2</v>
      </c>
      <c r="AD48" s="28">
        <v>-0.61765866849679263</v>
      </c>
    </row>
    <row r="49" spans="1:184" ht="12.75" x14ac:dyDescent="0.25">
      <c r="A49" s="7"/>
      <c r="B49" s="2" t="s">
        <v>60</v>
      </c>
      <c r="C49" s="2" t="s">
        <v>145</v>
      </c>
      <c r="D49" s="28">
        <v>0.51162790697674421</v>
      </c>
      <c r="E49" s="28">
        <v>0.21951219512195122</v>
      </c>
      <c r="F49" s="28">
        <v>0.30952380952380953</v>
      </c>
      <c r="G49" s="28">
        <v>0.28205128205128205</v>
      </c>
      <c r="H49" s="28">
        <v>0.45</v>
      </c>
      <c r="I49" s="28">
        <v>0.33333333333333331</v>
      </c>
      <c r="J49" s="28">
        <v>0.35100808783452003</v>
      </c>
      <c r="K49" s="28">
        <v>0.10924987700972412</v>
      </c>
      <c r="L49" s="28">
        <v>0.33591047911025695</v>
      </c>
      <c r="M49" s="28">
        <v>0.12190516127347979</v>
      </c>
      <c r="N49" s="28">
        <v>-0.25800000000000001</v>
      </c>
      <c r="O49" s="28">
        <v>0.79600000000000004</v>
      </c>
      <c r="P49" s="28">
        <v>-6.8953400413405488E-2</v>
      </c>
      <c r="Q49" s="28"/>
      <c r="R49" s="28">
        <f t="shared" ref="R49:W49" si="24">R29/R26</f>
        <v>0.13333333333333333</v>
      </c>
      <c r="S49" s="28">
        <f t="shared" si="24"/>
        <v>8.6956521739130432E-2</v>
      </c>
      <c r="T49" s="28">
        <f t="shared" si="24"/>
        <v>0.42857142857142855</v>
      </c>
      <c r="U49" s="28">
        <f t="shared" si="24"/>
        <v>0.2</v>
      </c>
      <c r="V49" s="28">
        <f t="shared" si="24"/>
        <v>0.21428571428571427</v>
      </c>
      <c r="W49" s="28">
        <f t="shared" si="24"/>
        <v>0.2857142857142857</v>
      </c>
      <c r="X49" s="51">
        <f t="shared" si="13"/>
        <v>0.22481021394064871</v>
      </c>
      <c r="Y49" s="51">
        <f t="shared" si="14"/>
        <v>0.12109988480128502</v>
      </c>
      <c r="Z49" s="51">
        <v>0.17497314715359827</v>
      </c>
      <c r="AA49" s="51">
        <v>0.19812551499309664</v>
      </c>
      <c r="AB49" s="28">
        <v>-1.0760000000000001</v>
      </c>
      <c r="AC49" s="28">
        <v>0.29499999999999998</v>
      </c>
      <c r="AD49" s="28">
        <v>-0.29842870556917328</v>
      </c>
    </row>
    <row r="50" spans="1:184" s="55" customFormat="1" ht="12.75" x14ac:dyDescent="0.25">
      <c r="A50" s="7"/>
      <c r="B50" s="2" t="s">
        <v>61</v>
      </c>
      <c r="C50" s="2" t="s">
        <v>146</v>
      </c>
      <c r="D50" s="28">
        <v>1.2500000000000001E-2</v>
      </c>
      <c r="E50" s="28">
        <v>0.17964071856287425</v>
      </c>
      <c r="F50" s="28">
        <v>5.0314465408805034E-2</v>
      </c>
      <c r="G50" s="28">
        <v>6.5217391304347824E-2</v>
      </c>
      <c r="H50" s="28">
        <v>0.12345679012345678</v>
      </c>
      <c r="I50" s="28">
        <v>0.11949685534591195</v>
      </c>
      <c r="J50" s="28">
        <v>9.1771036790899319E-2</v>
      </c>
      <c r="K50" s="28">
        <v>6.0334782052798595E-2</v>
      </c>
      <c r="L50" s="28">
        <v>8.9877850134200826E-2</v>
      </c>
      <c r="M50" s="28">
        <v>1.6559779849912502E-2</v>
      </c>
      <c r="N50" s="28">
        <v>-0.13</v>
      </c>
      <c r="O50" s="28">
        <v>0.89700000000000002</v>
      </c>
      <c r="P50" s="28">
        <v>-3.5000000000000003E-2</v>
      </c>
      <c r="Q50" s="24"/>
      <c r="R50" s="28">
        <f t="shared" ref="R50:W50" si="25">R30/R20</f>
        <v>0.19178082191780821</v>
      </c>
      <c r="S50" s="28">
        <f t="shared" si="25"/>
        <v>0.21649484536082475</v>
      </c>
      <c r="T50" s="28">
        <f t="shared" si="25"/>
        <v>0.22222222222222221</v>
      </c>
      <c r="U50" s="28">
        <f t="shared" si="25"/>
        <v>8.1632653061224483E-2</v>
      </c>
      <c r="V50" s="28">
        <f t="shared" si="25"/>
        <v>0.18333333333333332</v>
      </c>
      <c r="W50" s="28">
        <f t="shared" si="25"/>
        <v>0.14084507042253522</v>
      </c>
      <c r="X50" s="28">
        <f t="shared" si="13"/>
        <v>0.17271815771965804</v>
      </c>
      <c r="Y50" s="28">
        <f t="shared" si="14"/>
        <v>5.3208233865593507E-2</v>
      </c>
      <c r="Z50" s="28">
        <v>0.16467822305676688</v>
      </c>
      <c r="AA50" s="28">
        <v>5.9366973957006887E-2</v>
      </c>
      <c r="AB50" s="28">
        <v>-0.43</v>
      </c>
      <c r="AC50" s="28">
        <v>0.73099999999999998</v>
      </c>
      <c r="AD50" s="28">
        <v>-0.11926054218842426</v>
      </c>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row>
    <row r="51" spans="1:184" s="55" customFormat="1" ht="12.75" x14ac:dyDescent="0.25">
      <c r="A51" s="7"/>
      <c r="B51" s="2" t="s">
        <v>62</v>
      </c>
      <c r="C51" s="2" t="s">
        <v>147</v>
      </c>
      <c r="D51" s="28">
        <v>3.125E-2</v>
      </c>
      <c r="E51" s="28">
        <v>2.9940119760479042E-2</v>
      </c>
      <c r="F51" s="28">
        <v>1.8867924528301886E-2</v>
      </c>
      <c r="G51" s="28">
        <v>4.3478260869565216E-2</v>
      </c>
      <c r="H51" s="28">
        <v>4.9382716049382713E-2</v>
      </c>
      <c r="I51" s="28">
        <v>4.40251572327044E-2</v>
      </c>
      <c r="J51" s="28">
        <v>3.6157363073405537E-2</v>
      </c>
      <c r="K51" s="28">
        <v>1.1419883561274803E-2</v>
      </c>
      <c r="L51" s="28">
        <v>2.8634403113889834E-2</v>
      </c>
      <c r="M51" s="28">
        <v>2.1105211240702238E-2</v>
      </c>
      <c r="N51" s="28">
        <v>-1.1839999999999999</v>
      </c>
      <c r="O51" s="28">
        <v>0.23599999999999999</v>
      </c>
      <c r="P51" s="28">
        <v>-0.316</v>
      </c>
      <c r="Q51" s="24"/>
      <c r="R51" s="28">
        <f t="shared" ref="R51:W51" si="26">R31/R20</f>
        <v>1.3698630136986301E-2</v>
      </c>
      <c r="S51" s="28">
        <f t="shared" si="26"/>
        <v>2.0618556701030927E-2</v>
      </c>
      <c r="T51" s="28">
        <f t="shared" si="26"/>
        <v>5.5555555555555552E-2</v>
      </c>
      <c r="U51" s="28">
        <f t="shared" si="26"/>
        <v>4.0816326530612242E-2</v>
      </c>
      <c r="V51" s="28">
        <f t="shared" si="26"/>
        <v>1.6666666666666666E-2</v>
      </c>
      <c r="W51" s="43">
        <f t="shared" si="26"/>
        <v>0.11267605633802817</v>
      </c>
      <c r="X51" s="28">
        <f t="shared" si="13"/>
        <v>4.3338631988146643E-2</v>
      </c>
      <c r="Y51" s="28">
        <f t="shared" si="14"/>
        <v>3.7601646045479942E-2</v>
      </c>
      <c r="Z51" s="28">
        <v>1.9041741593227243E-2</v>
      </c>
      <c r="AA51" s="28">
        <v>1.8702446517101682E-2</v>
      </c>
      <c r="AB51" s="28">
        <v>-1.159</v>
      </c>
      <c r="AC51" s="28">
        <v>0.29499999999999998</v>
      </c>
      <c r="AD51" s="28">
        <v>-0.32144876371252029</v>
      </c>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row>
    <row r="52" spans="1:184" s="60" customFormat="1" ht="12.75" x14ac:dyDescent="0.25">
      <c r="A52" s="56" t="s">
        <v>19</v>
      </c>
      <c r="B52" s="57" t="s">
        <v>63</v>
      </c>
      <c r="C52" s="5" t="s">
        <v>148</v>
      </c>
      <c r="D52" s="58">
        <v>0.125</v>
      </c>
      <c r="E52" s="58">
        <v>5.9880239520958084E-2</v>
      </c>
      <c r="F52" s="58">
        <v>9.4339622641509441E-2</v>
      </c>
      <c r="G52" s="58">
        <v>8.6956521739130432E-2</v>
      </c>
      <c r="H52" s="58">
        <v>7.407407407407407E-2</v>
      </c>
      <c r="I52" s="58">
        <v>0.11949685534591195</v>
      </c>
      <c r="J52" s="58">
        <v>9.3291218886930663E-2</v>
      </c>
      <c r="K52" s="58">
        <v>2.5373221779015572E-2</v>
      </c>
      <c r="L52" s="59">
        <v>7.6676657551355776E-2</v>
      </c>
      <c r="M52" s="59">
        <v>2.4296412025706631E-2</v>
      </c>
      <c r="N52" s="58">
        <v>-1.3049999999999999</v>
      </c>
      <c r="O52" s="58">
        <v>0.192</v>
      </c>
      <c r="P52" s="58">
        <v>-0.34899999999999998</v>
      </c>
      <c r="Q52" s="58"/>
      <c r="R52" s="28">
        <f t="shared" ref="R52:W52" si="27">R35/R20</f>
        <v>9.5890410958904104E-2</v>
      </c>
      <c r="S52" s="28">
        <f t="shared" si="27"/>
        <v>5.1546391752577317E-2</v>
      </c>
      <c r="T52" s="28">
        <f t="shared" si="27"/>
        <v>8.3333333333333329E-2</v>
      </c>
      <c r="U52" s="43">
        <f t="shared" si="27"/>
        <v>0</v>
      </c>
      <c r="V52" s="43">
        <f t="shared" si="27"/>
        <v>1.6666666666666666E-2</v>
      </c>
      <c r="W52" s="28">
        <f t="shared" si="27"/>
        <v>0.12676056338028169</v>
      </c>
      <c r="X52" s="28">
        <f t="shared" si="13"/>
        <v>6.2366227681960512E-2</v>
      </c>
      <c r="Y52" s="28">
        <f t="shared" si="14"/>
        <v>4.8590505112866417E-2</v>
      </c>
      <c r="Z52" s="28">
        <v>8.6857019777037109E-2</v>
      </c>
      <c r="AA52" s="28">
        <v>1.9926564352293067E-2</v>
      </c>
      <c r="AB52" s="28">
        <v>-0.93600000000000005</v>
      </c>
      <c r="AC52" s="28">
        <v>0.36599999999999999</v>
      </c>
      <c r="AD52" s="28">
        <v>-0.25959969183340725</v>
      </c>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row>
    <row r="53" spans="1:184" s="27" customFormat="1" ht="12.75" x14ac:dyDescent="0.25">
      <c r="A53" s="33"/>
      <c r="B53" s="34" t="s">
        <v>64</v>
      </c>
      <c r="C53" s="34"/>
      <c r="D53" s="35"/>
      <c r="E53" s="35"/>
      <c r="F53" s="35"/>
      <c r="G53" s="35"/>
      <c r="H53" s="35"/>
      <c r="I53" s="35"/>
      <c r="J53" s="38"/>
      <c r="K53" s="38"/>
      <c r="L53" s="38"/>
      <c r="M53" s="38"/>
      <c r="N53" s="38"/>
      <c r="O53" s="38"/>
      <c r="P53" s="38"/>
      <c r="Q53" s="38"/>
      <c r="R53" s="38"/>
      <c r="S53" s="38"/>
      <c r="T53" s="38"/>
      <c r="U53" s="38"/>
      <c r="V53" s="38"/>
      <c r="W53" s="38"/>
      <c r="X53" s="38"/>
      <c r="Y53" s="38"/>
      <c r="Z53" s="38"/>
      <c r="AA53" s="38"/>
      <c r="AB53" s="38"/>
      <c r="AC53" s="38"/>
      <c r="AD53" s="35"/>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row>
    <row r="54" spans="1:184" ht="12.75" x14ac:dyDescent="0.25">
      <c r="A54" s="6"/>
      <c r="B54" s="61" t="s">
        <v>65</v>
      </c>
      <c r="C54" s="61"/>
      <c r="D54" s="24"/>
      <c r="E54" s="24"/>
      <c r="F54" s="24"/>
      <c r="G54" s="24"/>
      <c r="H54" s="24"/>
      <c r="I54" s="24"/>
      <c r="J54" s="28"/>
      <c r="K54" s="28"/>
      <c r="L54" s="28"/>
      <c r="M54" s="28"/>
      <c r="N54" s="28"/>
      <c r="O54" s="28"/>
      <c r="P54" s="28"/>
      <c r="Q54" s="28"/>
      <c r="R54" s="24"/>
      <c r="S54" s="24"/>
      <c r="T54" s="24"/>
      <c r="U54" s="24"/>
      <c r="V54" s="24"/>
      <c r="W54" s="24"/>
      <c r="X54" s="24"/>
      <c r="Y54" s="24"/>
      <c r="Z54" s="24"/>
      <c r="AA54" s="24"/>
      <c r="AB54" s="28"/>
      <c r="AC54" s="28"/>
      <c r="AD54" s="24"/>
    </row>
    <row r="55" spans="1:184" s="53" customFormat="1" ht="12.75" x14ac:dyDescent="0.25">
      <c r="A55" s="4"/>
      <c r="B55" s="2" t="s">
        <v>66</v>
      </c>
      <c r="C55" s="2" t="s">
        <v>124</v>
      </c>
      <c r="D55" s="62">
        <v>62</v>
      </c>
      <c r="E55" s="24">
        <v>52</v>
      </c>
      <c r="F55" s="63">
        <v>61</v>
      </c>
      <c r="G55" s="29">
        <v>41</v>
      </c>
      <c r="H55" s="62">
        <v>23</v>
      </c>
      <c r="I55" s="24">
        <v>51</v>
      </c>
      <c r="J55" s="28">
        <v>48.333333333333336</v>
      </c>
      <c r="K55" s="28">
        <v>14.583095236151577</v>
      </c>
      <c r="L55" s="28">
        <v>52.75</v>
      </c>
      <c r="M55" s="28">
        <v>4.6213788913205178</v>
      </c>
      <c r="N55" s="28">
        <v>-0.32300000000000001</v>
      </c>
      <c r="O55" s="51">
        <v>0.746</v>
      </c>
      <c r="P55" s="28">
        <v>-8.6325381137713084E-2</v>
      </c>
      <c r="Q55" s="28"/>
      <c r="R55" s="63">
        <v>28</v>
      </c>
      <c r="S55" s="63">
        <v>40</v>
      </c>
      <c r="T55" s="63">
        <v>11</v>
      </c>
      <c r="U55" s="63">
        <v>17</v>
      </c>
      <c r="V55" s="63">
        <v>21</v>
      </c>
      <c r="W55" s="63">
        <v>17</v>
      </c>
      <c r="X55" s="51">
        <f>AVERAGE(R55:W55)</f>
        <v>22.333333333333332</v>
      </c>
      <c r="Y55" s="51">
        <f>_xlfn.STDEV.S(R55:W55)</f>
        <v>10.30857248442609</v>
      </c>
      <c r="Z55" s="51">
        <v>27.714285714285715</v>
      </c>
      <c r="AA55" s="51">
        <v>9.8440216326845764</v>
      </c>
      <c r="AB55" s="51">
        <v>-1.004</v>
      </c>
      <c r="AC55" s="51">
        <v>0.36599999999999999</v>
      </c>
      <c r="AD55" s="51">
        <v>-0.27845949850506502</v>
      </c>
    </row>
    <row r="56" spans="1:184" s="53" customFormat="1" ht="12.75" x14ac:dyDescent="0.25">
      <c r="A56" s="4"/>
      <c r="B56" s="2" t="s">
        <v>67</v>
      </c>
      <c r="C56" s="2" t="s">
        <v>173</v>
      </c>
      <c r="D56" s="63">
        <v>14</v>
      </c>
      <c r="E56" s="24">
        <v>29</v>
      </c>
      <c r="F56" s="63">
        <v>15</v>
      </c>
      <c r="G56" s="24">
        <v>19</v>
      </c>
      <c r="H56" s="62">
        <v>7</v>
      </c>
      <c r="I56" s="24">
        <v>25</v>
      </c>
      <c r="J56" s="28">
        <v>18.166666666666668</v>
      </c>
      <c r="K56" s="28">
        <v>7.9603182515943827</v>
      </c>
      <c r="L56" s="28">
        <v>22.375</v>
      </c>
      <c r="M56" s="28">
        <v>6.6748461726523276</v>
      </c>
      <c r="N56" s="28">
        <v>-1.175</v>
      </c>
      <c r="O56" s="51">
        <v>0.24</v>
      </c>
      <c r="P56" s="28">
        <v>-0.31403195924709865</v>
      </c>
      <c r="Q56" s="28"/>
      <c r="R56" s="63">
        <v>22</v>
      </c>
      <c r="S56" s="63">
        <v>26</v>
      </c>
      <c r="T56" s="63">
        <v>9</v>
      </c>
      <c r="U56" s="63">
        <v>14</v>
      </c>
      <c r="V56" s="63">
        <v>15</v>
      </c>
      <c r="W56" s="63">
        <v>11</v>
      </c>
      <c r="X56" s="51">
        <f>AVERAGE(R56:W56)</f>
        <v>16.166666666666668</v>
      </c>
      <c r="Y56" s="51">
        <f>_xlfn.STDEV.S(R56:W56)</f>
        <v>6.5548963887056715</v>
      </c>
      <c r="Z56" s="51">
        <v>19.714285714285715</v>
      </c>
      <c r="AA56" s="51">
        <v>5.6484300389366533</v>
      </c>
      <c r="AB56" s="51">
        <v>-0.86199999999999999</v>
      </c>
      <c r="AC56" s="51">
        <v>0.44500000000000001</v>
      </c>
      <c r="AD56" s="51">
        <v>-0.23907578457307377</v>
      </c>
    </row>
    <row r="57" spans="1:184" s="53" customFormat="1" ht="15.6" customHeight="1" x14ac:dyDescent="0.25">
      <c r="A57" s="4"/>
      <c r="B57" s="5" t="s">
        <v>68</v>
      </c>
      <c r="C57" s="2" t="s">
        <v>196</v>
      </c>
      <c r="D57" s="62">
        <v>48</v>
      </c>
      <c r="E57" s="24">
        <v>23</v>
      </c>
      <c r="F57" s="62">
        <v>45</v>
      </c>
      <c r="G57" s="28">
        <v>22</v>
      </c>
      <c r="H57" s="62">
        <v>16</v>
      </c>
      <c r="I57" s="24">
        <v>26</v>
      </c>
      <c r="J57" s="28">
        <v>30</v>
      </c>
      <c r="K57" s="28">
        <v>13.221195104830729</v>
      </c>
      <c r="L57" s="28">
        <v>30.375</v>
      </c>
      <c r="M57" s="28">
        <v>4.4701390198899693</v>
      </c>
      <c r="N57" s="28">
        <v>-0.90800000000000003</v>
      </c>
      <c r="O57" s="51">
        <v>0.36399999999999999</v>
      </c>
      <c r="P57" s="28">
        <v>-0.24267320765648134</v>
      </c>
      <c r="Q57" s="28"/>
      <c r="R57" s="63">
        <v>6</v>
      </c>
      <c r="S57" s="63">
        <v>14</v>
      </c>
      <c r="T57" s="63">
        <v>2</v>
      </c>
      <c r="U57" s="63">
        <v>3</v>
      </c>
      <c r="V57" s="63">
        <v>7</v>
      </c>
      <c r="W57" s="63">
        <v>6</v>
      </c>
      <c r="X57" s="51">
        <f>AVERAGE(R57:W57)</f>
        <v>6.333333333333333</v>
      </c>
      <c r="Y57" s="51">
        <f>_xlfn.STDEV.S(R57:W57)</f>
        <v>4.2268979957726289</v>
      </c>
      <c r="Z57" s="51">
        <v>8</v>
      </c>
      <c r="AA57" s="51">
        <v>5.196152422706632</v>
      </c>
      <c r="AB57" s="51">
        <v>-0.36099999999999999</v>
      </c>
      <c r="AC57" s="51">
        <v>0.73099999999999998</v>
      </c>
      <c r="AD57" s="51">
        <v>-0.10012338541865386</v>
      </c>
    </row>
    <row r="58" spans="1:184" s="53" customFormat="1" ht="12.75" x14ac:dyDescent="0.25">
      <c r="A58" s="4"/>
      <c r="B58" s="2" t="s">
        <v>69</v>
      </c>
      <c r="C58" s="2" t="s">
        <v>197</v>
      </c>
      <c r="D58" s="62">
        <v>47</v>
      </c>
      <c r="E58" s="24">
        <v>23</v>
      </c>
      <c r="F58" s="62">
        <v>45</v>
      </c>
      <c r="G58" s="28">
        <v>22</v>
      </c>
      <c r="H58" s="62">
        <v>16</v>
      </c>
      <c r="I58" s="24">
        <v>24</v>
      </c>
      <c r="J58" s="28">
        <v>29.5</v>
      </c>
      <c r="K58" s="28">
        <v>13.095800853708795</v>
      </c>
      <c r="L58" s="28">
        <v>30.375</v>
      </c>
      <c r="M58" s="28">
        <v>4.4701390198899693</v>
      </c>
      <c r="N58" s="28">
        <v>-0.97399999999999998</v>
      </c>
      <c r="O58" s="51">
        <v>0.33</v>
      </c>
      <c r="P58" s="28">
        <v>-0.26031244962270134</v>
      </c>
      <c r="Q58" s="28"/>
      <c r="R58" s="63">
        <v>6</v>
      </c>
      <c r="S58" s="63">
        <v>14</v>
      </c>
      <c r="T58" s="63">
        <v>2</v>
      </c>
      <c r="U58" s="63">
        <v>3</v>
      </c>
      <c r="V58" s="63">
        <v>7</v>
      </c>
      <c r="W58" s="63">
        <v>6</v>
      </c>
      <c r="X58" s="51">
        <f>AVERAGE(R58:W58)</f>
        <v>6.333333333333333</v>
      </c>
      <c r="Y58" s="51">
        <f>_xlfn.STDEV.S(R58:W58)</f>
        <v>4.2268979957726289</v>
      </c>
      <c r="Z58" s="51">
        <v>8</v>
      </c>
      <c r="AA58" s="51">
        <v>5.196152422706632</v>
      </c>
      <c r="AB58" s="51">
        <v>-0.36099999999999999</v>
      </c>
      <c r="AC58" s="51">
        <v>0.73099999999999998</v>
      </c>
      <c r="AD58" s="51">
        <v>-0.10012338541865386</v>
      </c>
    </row>
    <row r="59" spans="1:184" ht="24" x14ac:dyDescent="0.25">
      <c r="A59" s="7" t="s">
        <v>19</v>
      </c>
      <c r="B59" s="2" t="s">
        <v>70</v>
      </c>
      <c r="C59" s="8" t="s">
        <v>151</v>
      </c>
      <c r="D59" s="28">
        <v>0.97916666666666663</v>
      </c>
      <c r="E59" s="28">
        <v>1</v>
      </c>
      <c r="F59" s="28">
        <v>1</v>
      </c>
      <c r="G59" s="28">
        <v>1</v>
      </c>
      <c r="H59" s="28">
        <v>1</v>
      </c>
      <c r="I59" s="28">
        <v>0.92307692307692313</v>
      </c>
      <c r="J59" s="28">
        <v>0.9837072649572649</v>
      </c>
      <c r="K59" s="28">
        <v>3.0849532411544856E-2</v>
      </c>
      <c r="L59" s="28">
        <v>1</v>
      </c>
      <c r="M59" s="28">
        <v>0</v>
      </c>
      <c r="N59" s="28">
        <v>-1.6950000000000001</v>
      </c>
      <c r="O59" s="51">
        <v>0.09</v>
      </c>
      <c r="P59" s="28">
        <v>-0.45300780504155935</v>
      </c>
      <c r="Q59" s="28"/>
      <c r="R59" s="24">
        <f>R58/R57</f>
        <v>1</v>
      </c>
      <c r="S59" s="24">
        <f t="shared" ref="S59:W59" si="28">S58/S57</f>
        <v>1</v>
      </c>
      <c r="T59" s="24">
        <f t="shared" si="28"/>
        <v>1</v>
      </c>
      <c r="U59" s="24">
        <f t="shared" si="28"/>
        <v>1</v>
      </c>
      <c r="V59" s="24">
        <f t="shared" si="28"/>
        <v>1</v>
      </c>
      <c r="W59" s="24">
        <f t="shared" si="28"/>
        <v>1</v>
      </c>
      <c r="X59" s="51">
        <f>AVERAGE(R59:W59)</f>
        <v>1</v>
      </c>
      <c r="Y59" s="51">
        <f>_xlfn.STDEV.S(R59:W59)</f>
        <v>0</v>
      </c>
      <c r="Z59" s="51">
        <v>1</v>
      </c>
      <c r="AA59" s="51">
        <v>0</v>
      </c>
      <c r="AB59" s="28">
        <v>0</v>
      </c>
      <c r="AC59" s="28">
        <v>1</v>
      </c>
      <c r="AD59" s="28">
        <v>0</v>
      </c>
    </row>
    <row r="60" spans="1:184" ht="12.75" x14ac:dyDescent="0.25">
      <c r="A60" s="6"/>
      <c r="B60" s="50" t="s">
        <v>71</v>
      </c>
      <c r="C60" s="50"/>
      <c r="D60" s="24"/>
      <c r="E60" s="24"/>
      <c r="F60" s="24"/>
      <c r="G60" s="24"/>
      <c r="H60" s="24"/>
      <c r="I60" s="24"/>
      <c r="J60" s="28"/>
      <c r="K60" s="28"/>
      <c r="L60" s="28"/>
      <c r="M60" s="28"/>
      <c r="N60" s="28"/>
      <c r="O60" s="51"/>
      <c r="P60" s="28"/>
      <c r="Q60" s="28"/>
      <c r="R60" s="24"/>
      <c r="S60" s="24"/>
      <c r="T60" s="24"/>
      <c r="U60" s="24"/>
      <c r="V60" s="24"/>
      <c r="W60" s="24"/>
      <c r="X60" s="51"/>
      <c r="Y60" s="51"/>
      <c r="Z60" s="51"/>
      <c r="AA60" s="51"/>
      <c r="AB60" s="28"/>
      <c r="AC60" s="51"/>
      <c r="AD60" s="28"/>
    </row>
    <row r="61" spans="1:184" ht="12.75" x14ac:dyDescent="0.25">
      <c r="A61" s="6"/>
      <c r="B61" s="2" t="s">
        <v>72</v>
      </c>
      <c r="C61" s="2" t="s">
        <v>158</v>
      </c>
      <c r="D61" s="29">
        <v>48</v>
      </c>
      <c r="E61" s="24">
        <v>23</v>
      </c>
      <c r="F61" s="62">
        <v>45</v>
      </c>
      <c r="G61" s="24">
        <v>22</v>
      </c>
      <c r="H61" s="62">
        <v>16</v>
      </c>
      <c r="I61" s="24">
        <v>24</v>
      </c>
      <c r="J61" s="28">
        <v>29.666666666666668</v>
      </c>
      <c r="K61" s="28">
        <v>13.366625103842278</v>
      </c>
      <c r="L61" s="28">
        <v>30.375</v>
      </c>
      <c r="M61" s="28">
        <v>4.4701390198899693</v>
      </c>
      <c r="N61" s="28">
        <v>-0.97399999999999998</v>
      </c>
      <c r="O61" s="51">
        <v>0.33</v>
      </c>
      <c r="P61" s="28">
        <v>-0.26031244962270134</v>
      </c>
      <c r="Q61" s="28"/>
      <c r="R61" s="24">
        <v>6</v>
      </c>
      <c r="S61" s="24">
        <v>14</v>
      </c>
      <c r="T61" s="24">
        <v>2</v>
      </c>
      <c r="U61" s="24">
        <v>3</v>
      </c>
      <c r="V61" s="24">
        <v>7</v>
      </c>
      <c r="W61" s="24">
        <v>6</v>
      </c>
      <c r="X61" s="51">
        <f t="shared" ref="X61:X86" si="29">AVERAGE(R61:W61)</f>
        <v>6.333333333333333</v>
      </c>
      <c r="Y61" s="51">
        <f t="shared" ref="Y61:Y84" si="30">_xlfn.STDEV.S(R61:W61)</f>
        <v>4.2268979957726289</v>
      </c>
      <c r="Z61" s="51">
        <v>8</v>
      </c>
      <c r="AA61" s="51">
        <v>5.196152422706632</v>
      </c>
      <c r="AB61" s="28">
        <v>-0.36099999999999999</v>
      </c>
      <c r="AC61" s="28">
        <v>0.73099999999999998</v>
      </c>
      <c r="AD61" s="28">
        <v>-0.10012338541865386</v>
      </c>
    </row>
    <row r="62" spans="1:184" ht="12.75" x14ac:dyDescent="0.25">
      <c r="A62" s="6"/>
      <c r="B62" s="2" t="s">
        <v>73</v>
      </c>
      <c r="C62" s="2" t="s">
        <v>174</v>
      </c>
      <c r="D62" s="29">
        <v>36</v>
      </c>
      <c r="E62" s="29">
        <v>18</v>
      </c>
      <c r="F62" s="62">
        <v>35</v>
      </c>
      <c r="G62" s="29">
        <v>18</v>
      </c>
      <c r="H62" s="62">
        <v>14</v>
      </c>
      <c r="I62" s="24">
        <v>22</v>
      </c>
      <c r="J62" s="28">
        <v>23.833333333333332</v>
      </c>
      <c r="K62" s="28">
        <v>9.3897106806688519</v>
      </c>
      <c r="L62" s="28">
        <v>25.5</v>
      </c>
      <c r="M62" s="28">
        <v>3.0705978943149539</v>
      </c>
      <c r="N62" s="28">
        <v>-0.90900000000000003</v>
      </c>
      <c r="O62" s="51">
        <v>0.36399999999999999</v>
      </c>
      <c r="P62" s="28">
        <v>-0.24294046889839377</v>
      </c>
      <c r="Q62" s="28"/>
      <c r="R62" s="24">
        <v>5</v>
      </c>
      <c r="S62" s="24">
        <v>12</v>
      </c>
      <c r="T62" s="24">
        <v>1</v>
      </c>
      <c r="U62" s="24">
        <v>3</v>
      </c>
      <c r="V62" s="24">
        <v>6</v>
      </c>
      <c r="W62" s="24">
        <v>6</v>
      </c>
      <c r="X62" s="51">
        <f t="shared" si="29"/>
        <v>5.5</v>
      </c>
      <c r="Y62" s="51">
        <f t="shared" si="30"/>
        <v>3.7282703764614498</v>
      </c>
      <c r="Z62" s="51">
        <v>7.4285714285714288</v>
      </c>
      <c r="AA62" s="51">
        <v>5.0284902590851548</v>
      </c>
      <c r="AB62" s="28">
        <v>-0.436</v>
      </c>
      <c r="AC62" s="28">
        <v>0.73099999999999998</v>
      </c>
      <c r="AD62" s="28">
        <v>-0.12092464277709995</v>
      </c>
    </row>
    <row r="63" spans="1:184" ht="12.75" x14ac:dyDescent="0.25">
      <c r="A63" s="6"/>
      <c r="B63" s="2" t="s">
        <v>74</v>
      </c>
      <c r="C63" s="2" t="s">
        <v>176</v>
      </c>
      <c r="D63" s="24">
        <v>10</v>
      </c>
      <c r="E63" s="24">
        <v>5</v>
      </c>
      <c r="F63" s="63">
        <v>10</v>
      </c>
      <c r="G63" s="24">
        <v>4</v>
      </c>
      <c r="H63" s="63">
        <v>2</v>
      </c>
      <c r="I63" s="24">
        <v>2</v>
      </c>
      <c r="J63" s="28">
        <v>5.5</v>
      </c>
      <c r="K63" s="28">
        <v>3.6742346141747673</v>
      </c>
      <c r="L63" s="28">
        <v>5.5714285714285712</v>
      </c>
      <c r="M63" s="28">
        <v>2.9358214555806388</v>
      </c>
      <c r="N63" s="28">
        <v>0</v>
      </c>
      <c r="O63" s="51">
        <v>1</v>
      </c>
      <c r="P63" s="28">
        <v>0</v>
      </c>
      <c r="Q63" s="28"/>
      <c r="R63" s="24">
        <v>1</v>
      </c>
      <c r="S63" s="24">
        <v>2</v>
      </c>
      <c r="T63" s="24">
        <v>1</v>
      </c>
      <c r="U63" s="24">
        <v>0</v>
      </c>
      <c r="V63" s="24">
        <v>1</v>
      </c>
      <c r="W63" s="24">
        <v>0</v>
      </c>
      <c r="X63" s="51">
        <f t="shared" si="29"/>
        <v>0.83333333333333337</v>
      </c>
      <c r="Y63" s="51">
        <f t="shared" si="30"/>
        <v>0.752772652709081</v>
      </c>
      <c r="Z63" s="51">
        <v>0.5714285714285714</v>
      </c>
      <c r="AA63" s="51">
        <v>0.7867957924694432</v>
      </c>
      <c r="AB63" s="28">
        <v>-0.69899999999999995</v>
      </c>
      <c r="AC63" s="28">
        <v>0.53400000000000003</v>
      </c>
      <c r="AD63" s="28">
        <v>-0.19386771858071758</v>
      </c>
    </row>
    <row r="64" spans="1:184" ht="12.75" x14ac:dyDescent="0.25">
      <c r="A64" s="6"/>
      <c r="B64" s="2" t="s">
        <v>75</v>
      </c>
      <c r="C64" s="2" t="s">
        <v>175</v>
      </c>
      <c r="D64" s="24"/>
      <c r="E64" s="24"/>
      <c r="F64" s="24"/>
      <c r="G64" s="24"/>
      <c r="H64" s="24"/>
      <c r="I64" s="24"/>
      <c r="J64" s="28"/>
      <c r="K64" s="28"/>
      <c r="L64" s="28"/>
      <c r="M64" s="28"/>
      <c r="N64" s="28"/>
      <c r="O64" s="51"/>
      <c r="P64" s="28">
        <v>0</v>
      </c>
      <c r="Q64" s="28"/>
      <c r="R64" s="24">
        <v>0</v>
      </c>
      <c r="S64" s="24">
        <v>0</v>
      </c>
      <c r="T64" s="49">
        <v>0</v>
      </c>
      <c r="U64" s="24">
        <v>0</v>
      </c>
      <c r="V64" s="49">
        <v>0</v>
      </c>
      <c r="W64" s="24">
        <v>0</v>
      </c>
      <c r="X64" s="51">
        <f t="shared" si="29"/>
        <v>0</v>
      </c>
      <c r="Y64" s="51">
        <f t="shared" si="30"/>
        <v>0</v>
      </c>
      <c r="Z64" s="51">
        <v>0</v>
      </c>
      <c r="AA64" s="51">
        <v>0</v>
      </c>
      <c r="AB64" s="28">
        <v>0</v>
      </c>
      <c r="AC64" s="28">
        <v>1</v>
      </c>
      <c r="AD64" s="28">
        <v>0</v>
      </c>
    </row>
    <row r="65" spans="1:30" ht="12.75" x14ac:dyDescent="0.25">
      <c r="A65" s="7" t="s">
        <v>19</v>
      </c>
      <c r="B65" s="2" t="s">
        <v>76</v>
      </c>
      <c r="C65" s="8" t="s">
        <v>198</v>
      </c>
      <c r="D65" s="64">
        <v>77.41935483870968</v>
      </c>
      <c r="E65" s="64">
        <v>44.230769230769226</v>
      </c>
      <c r="F65" s="64">
        <v>73.770491803278688</v>
      </c>
      <c r="G65" s="64">
        <v>53.658536585365859</v>
      </c>
      <c r="H65" s="64">
        <v>69.565217391304344</v>
      </c>
      <c r="I65" s="64">
        <v>47.058823529411761</v>
      </c>
      <c r="J65" s="28">
        <v>60.950532229806591</v>
      </c>
      <c r="K65" s="28">
        <v>14.390896621544137</v>
      </c>
      <c r="L65" s="28">
        <v>58.049294010119191</v>
      </c>
      <c r="M65" s="28">
        <v>10.721364717073493</v>
      </c>
      <c r="N65" s="28">
        <v>-0.25800000000000001</v>
      </c>
      <c r="O65" s="51">
        <v>0.79600000000000004</v>
      </c>
      <c r="P65" s="28">
        <v>-6.8953400413405488E-2</v>
      </c>
      <c r="Q65" s="28"/>
      <c r="R65" s="28">
        <f>R61/R55*100</f>
        <v>21.428571428571427</v>
      </c>
      <c r="S65" s="28">
        <f t="shared" ref="S65:W65" si="31">S61/S55*100</f>
        <v>35</v>
      </c>
      <c r="T65" s="28">
        <f t="shared" si="31"/>
        <v>18.181818181818183</v>
      </c>
      <c r="U65" s="28">
        <f t="shared" si="31"/>
        <v>17.647058823529413</v>
      </c>
      <c r="V65" s="28">
        <f t="shared" si="31"/>
        <v>33.333333333333329</v>
      </c>
      <c r="W65" s="28">
        <f t="shared" si="31"/>
        <v>35.294117647058826</v>
      </c>
      <c r="X65" s="51">
        <f t="shared" si="29"/>
        <v>26.814149902385196</v>
      </c>
      <c r="Y65" s="51">
        <f t="shared" si="30"/>
        <v>8.5904006036648379</v>
      </c>
      <c r="Z65" s="51">
        <v>26.942648516896636</v>
      </c>
      <c r="AA65" s="51">
        <v>9.8629011262662782</v>
      </c>
      <c r="AB65" s="28">
        <v>-7.1999999999999995E-2</v>
      </c>
      <c r="AC65" s="28">
        <v>0.94499999999999995</v>
      </c>
      <c r="AD65" s="28">
        <v>-1.9969207064108249E-2</v>
      </c>
    </row>
    <row r="66" spans="1:30" ht="12.75" x14ac:dyDescent="0.25">
      <c r="A66" s="7" t="s">
        <v>19</v>
      </c>
      <c r="B66" s="2" t="s">
        <v>77</v>
      </c>
      <c r="C66" s="8" t="s">
        <v>149</v>
      </c>
      <c r="D66" s="28">
        <v>0.75</v>
      </c>
      <c r="E66" s="28">
        <v>0.78260869565217395</v>
      </c>
      <c r="F66" s="28">
        <v>0.77777777777777779</v>
      </c>
      <c r="G66" s="28">
        <v>0.81818181818181823</v>
      </c>
      <c r="H66" s="28">
        <v>0.875</v>
      </c>
      <c r="I66" s="28">
        <v>0.91666666666666663</v>
      </c>
      <c r="J66" s="28">
        <v>0.82003915971307284</v>
      </c>
      <c r="K66" s="28">
        <v>6.3958684662654072E-2</v>
      </c>
      <c r="L66" s="28">
        <v>0.8462569783534506</v>
      </c>
      <c r="M66" s="28">
        <v>9.0794219550365915E-2</v>
      </c>
      <c r="N66" s="28">
        <v>-0.58399999999999996</v>
      </c>
      <c r="O66" s="51">
        <v>0.55900000000000005</v>
      </c>
      <c r="P66" s="28">
        <v>-0.15608056527685582</v>
      </c>
      <c r="Q66" s="28"/>
      <c r="R66" s="28">
        <f>R62/R61</f>
        <v>0.83333333333333337</v>
      </c>
      <c r="S66" s="28">
        <f t="shared" ref="S66:W66" si="32">S62/S61</f>
        <v>0.8571428571428571</v>
      </c>
      <c r="T66" s="43">
        <f t="shared" si="32"/>
        <v>0.5</v>
      </c>
      <c r="U66" s="28">
        <f t="shared" si="32"/>
        <v>1</v>
      </c>
      <c r="V66" s="28">
        <f t="shared" si="32"/>
        <v>0.8571428571428571</v>
      </c>
      <c r="W66" s="28">
        <f t="shared" si="32"/>
        <v>1</v>
      </c>
      <c r="X66" s="51">
        <f t="shared" si="29"/>
        <v>0.84126984126984128</v>
      </c>
      <c r="Y66" s="51">
        <f t="shared" si="30"/>
        <v>0.1829877179295826</v>
      </c>
      <c r="Z66" s="51">
        <v>0.92312925170068028</v>
      </c>
      <c r="AA66" s="51">
        <v>0.14616355088968494</v>
      </c>
      <c r="AB66" s="28">
        <v>-1.206</v>
      </c>
      <c r="AC66" s="28">
        <v>0.29499999999999998</v>
      </c>
      <c r="AD66" s="28">
        <v>-0.33448421832381314</v>
      </c>
    </row>
    <row r="67" spans="1:30" ht="24" x14ac:dyDescent="0.25">
      <c r="A67" s="7" t="s">
        <v>19</v>
      </c>
      <c r="B67" s="5" t="s">
        <v>78</v>
      </c>
      <c r="C67" s="8" t="s">
        <v>150</v>
      </c>
      <c r="D67" s="28">
        <v>0.20833333333333334</v>
      </c>
      <c r="E67" s="28">
        <v>0.21739130434782608</v>
      </c>
      <c r="F67" s="28">
        <v>0.22222222222222221</v>
      </c>
      <c r="G67" s="28">
        <v>0.18181818181818182</v>
      </c>
      <c r="H67" s="28">
        <v>0.125</v>
      </c>
      <c r="I67" s="28">
        <v>8.3333333333333329E-2</v>
      </c>
      <c r="J67" s="28">
        <v>0.17301639584248277</v>
      </c>
      <c r="K67" s="28">
        <v>5.6681089148652365E-2</v>
      </c>
      <c r="L67" s="28">
        <v>0.17570631045319923</v>
      </c>
      <c r="M67" s="28">
        <v>7.1520991131833453E-2</v>
      </c>
      <c r="N67" s="28">
        <v>-0.39</v>
      </c>
      <c r="O67" s="51">
        <v>0.69699999999999995</v>
      </c>
      <c r="P67" s="28">
        <v>-0.10423188434584552</v>
      </c>
      <c r="Q67" s="28"/>
      <c r="R67" s="28">
        <f>R63/R61</f>
        <v>0.16666666666666666</v>
      </c>
      <c r="S67" s="28">
        <f t="shared" ref="S67:W67" si="33">S63/S61</f>
        <v>0.14285714285714285</v>
      </c>
      <c r="T67" s="43">
        <f t="shared" si="33"/>
        <v>0.5</v>
      </c>
      <c r="U67" s="28">
        <f t="shared" si="33"/>
        <v>0</v>
      </c>
      <c r="V67" s="28">
        <f t="shared" si="33"/>
        <v>0.14285714285714285</v>
      </c>
      <c r="W67" s="28">
        <f t="shared" si="33"/>
        <v>0</v>
      </c>
      <c r="X67" s="51">
        <f t="shared" si="29"/>
        <v>0.15873015873015872</v>
      </c>
      <c r="Y67" s="51">
        <f t="shared" si="30"/>
        <v>0.18298771792958224</v>
      </c>
      <c r="Z67" s="51">
        <v>7.6870748299319724E-2</v>
      </c>
      <c r="AA67" s="51">
        <v>0.14616355088968513</v>
      </c>
      <c r="AB67" s="28">
        <v>-1.206</v>
      </c>
      <c r="AC67" s="28">
        <v>0.29499999999999998</v>
      </c>
      <c r="AD67" s="28">
        <v>-0.33448421832381314</v>
      </c>
    </row>
    <row r="68" spans="1:30" ht="12.75" x14ac:dyDescent="0.25">
      <c r="A68" s="7"/>
      <c r="B68" s="2" t="s">
        <v>200</v>
      </c>
      <c r="C68" s="2" t="s">
        <v>177</v>
      </c>
      <c r="D68" s="29">
        <v>24</v>
      </c>
      <c r="E68" s="29">
        <v>14</v>
      </c>
      <c r="F68" s="29">
        <v>23</v>
      </c>
      <c r="G68" s="24">
        <v>4</v>
      </c>
      <c r="H68" s="82">
        <v>8</v>
      </c>
      <c r="I68" s="29">
        <v>16</v>
      </c>
      <c r="J68" s="28">
        <f t="shared" ref="J68:J80" si="34">AVERAGE(D68:I68)</f>
        <v>14.833333333333334</v>
      </c>
      <c r="K68" s="28">
        <f t="shared" ref="K68:K80" si="35">STDEV(D68:I68)</f>
        <v>7.9603182515943827</v>
      </c>
      <c r="L68" s="28">
        <v>6.875</v>
      </c>
      <c r="M68" s="28">
        <v>2.8504385627478448</v>
      </c>
      <c r="N68" s="28">
        <v>-2.68</v>
      </c>
      <c r="O68" s="32">
        <v>1.4E-2</v>
      </c>
      <c r="P68" s="32">
        <f t="shared" ref="P68:P80" si="36">N68/SQRT(14)</f>
        <v>-0.7162601283252974</v>
      </c>
      <c r="Q68" s="28"/>
      <c r="R68" s="39">
        <v>0</v>
      </c>
      <c r="S68" s="39">
        <v>2</v>
      </c>
      <c r="T68" s="39">
        <v>0</v>
      </c>
      <c r="U68" s="39">
        <v>1</v>
      </c>
      <c r="V68" s="39">
        <v>3</v>
      </c>
      <c r="W68" s="40">
        <v>4</v>
      </c>
      <c r="X68" s="51">
        <f t="shared" si="29"/>
        <v>1.6666666666666667</v>
      </c>
      <c r="Y68" s="51">
        <f t="shared" si="30"/>
        <v>1.6329931618554521</v>
      </c>
      <c r="Z68" s="51">
        <v>1.2857142857142858</v>
      </c>
      <c r="AA68" s="51">
        <v>1.2535663410560174</v>
      </c>
      <c r="AB68" s="28">
        <f>--0.214</f>
        <v>0.214</v>
      </c>
      <c r="AC68" s="28">
        <v>0.81299999999999994</v>
      </c>
      <c r="AD68" s="28">
        <v>5.9352920996099519E-2</v>
      </c>
    </row>
    <row r="69" spans="1:30" ht="12.75" x14ac:dyDescent="0.25">
      <c r="A69" s="7"/>
      <c r="B69" s="2" t="s">
        <v>79</v>
      </c>
      <c r="C69" s="2" t="s">
        <v>182</v>
      </c>
      <c r="D69" s="24">
        <v>0</v>
      </c>
      <c r="E69" s="24">
        <v>0</v>
      </c>
      <c r="F69" s="24">
        <v>0</v>
      </c>
      <c r="G69" s="24">
        <v>1</v>
      </c>
      <c r="H69" s="24">
        <v>0</v>
      </c>
      <c r="I69" s="24">
        <v>0</v>
      </c>
      <c r="J69" s="28">
        <f t="shared" si="34"/>
        <v>0.16666666666666666</v>
      </c>
      <c r="K69" s="28">
        <f t="shared" si="35"/>
        <v>0.40824829046386302</v>
      </c>
      <c r="L69" s="28">
        <v>0.125</v>
      </c>
      <c r="M69" s="28">
        <v>0.35355339059327379</v>
      </c>
      <c r="N69" s="28">
        <v>-0.48</v>
      </c>
      <c r="O69" s="28">
        <v>0.85099999999999998</v>
      </c>
      <c r="P69" s="28">
        <f t="shared" si="36"/>
        <v>-0.12828539611796369</v>
      </c>
      <c r="Q69" s="28"/>
      <c r="R69" s="39">
        <v>0</v>
      </c>
      <c r="S69" s="39">
        <v>0</v>
      </c>
      <c r="T69" s="39">
        <v>0</v>
      </c>
      <c r="U69" s="39">
        <v>0</v>
      </c>
      <c r="V69" s="39">
        <v>1</v>
      </c>
      <c r="W69" s="39">
        <v>1</v>
      </c>
      <c r="X69" s="51">
        <f t="shared" si="29"/>
        <v>0.33333333333333331</v>
      </c>
      <c r="Y69" s="51">
        <f t="shared" si="30"/>
        <v>0.51639777949432231</v>
      </c>
      <c r="Z69" s="51">
        <v>1.2857142857142858</v>
      </c>
      <c r="AA69" s="51">
        <v>1.3801311186847085</v>
      </c>
      <c r="AB69" s="28">
        <v>1.357</v>
      </c>
      <c r="AC69" s="28">
        <v>0.17299999999999999</v>
      </c>
      <c r="AD69" s="28">
        <v>0.37636408313881797</v>
      </c>
    </row>
    <row r="70" spans="1:30" ht="12.75" x14ac:dyDescent="0.25">
      <c r="A70" s="7"/>
      <c r="B70" s="2" t="s">
        <v>80</v>
      </c>
      <c r="C70" s="2" t="s">
        <v>183</v>
      </c>
      <c r="D70" s="24">
        <v>1</v>
      </c>
      <c r="E70" s="24">
        <v>0</v>
      </c>
      <c r="F70" s="24">
        <v>0</v>
      </c>
      <c r="G70" s="24">
        <v>1</v>
      </c>
      <c r="H70" s="24">
        <v>0</v>
      </c>
      <c r="I70" s="24">
        <v>0</v>
      </c>
      <c r="J70" s="28">
        <f t="shared" si="34"/>
        <v>0.33333333333333331</v>
      </c>
      <c r="K70" s="28">
        <f t="shared" si="35"/>
        <v>0.51639777949432231</v>
      </c>
      <c r="L70" s="28">
        <v>1.75</v>
      </c>
      <c r="M70" s="28">
        <v>1.1649647450214351</v>
      </c>
      <c r="N70" s="28">
        <v>-2.95</v>
      </c>
      <c r="O70" s="32">
        <v>2.5000000000000001E-2</v>
      </c>
      <c r="P70" s="32">
        <f t="shared" si="36"/>
        <v>-0.78842066364165198</v>
      </c>
      <c r="Q70" s="28"/>
      <c r="R70" s="39">
        <v>0</v>
      </c>
      <c r="S70" s="40">
        <v>1</v>
      </c>
      <c r="T70" s="39">
        <v>0</v>
      </c>
      <c r="U70" s="39">
        <v>0</v>
      </c>
      <c r="V70" s="39">
        <v>0</v>
      </c>
      <c r="W70" s="39">
        <v>0</v>
      </c>
      <c r="X70" s="51">
        <f t="shared" si="29"/>
        <v>0.16666666666666666</v>
      </c>
      <c r="Y70" s="51">
        <f t="shared" si="30"/>
        <v>0.40824829046386302</v>
      </c>
      <c r="Z70" s="51">
        <v>0.14285714285714285</v>
      </c>
      <c r="AA70" s="51">
        <v>0.37796447300922725</v>
      </c>
      <c r="AB70" s="28">
        <v>0</v>
      </c>
      <c r="AC70" s="28">
        <v>1</v>
      </c>
      <c r="AD70" s="28">
        <v>0</v>
      </c>
    </row>
    <row r="71" spans="1:30" ht="12.75" x14ac:dyDescent="0.25">
      <c r="A71" s="7"/>
      <c r="B71" s="2" t="s">
        <v>81</v>
      </c>
      <c r="C71" s="2" t="s">
        <v>184</v>
      </c>
      <c r="D71" s="24">
        <v>8</v>
      </c>
      <c r="E71" s="29">
        <v>3</v>
      </c>
      <c r="F71" s="24">
        <v>9</v>
      </c>
      <c r="G71" s="24">
        <v>6</v>
      </c>
      <c r="H71" s="24">
        <v>5</v>
      </c>
      <c r="I71" s="29">
        <v>3</v>
      </c>
      <c r="J71" s="28">
        <f t="shared" si="34"/>
        <v>5.666666666666667</v>
      </c>
      <c r="K71" s="28">
        <f t="shared" si="35"/>
        <v>2.5033311140691454</v>
      </c>
      <c r="L71" s="28">
        <v>11.125</v>
      </c>
      <c r="M71" s="28">
        <v>3.2705394924123103</v>
      </c>
      <c r="N71" s="28">
        <v>-2.4500000000000002</v>
      </c>
      <c r="O71" s="32">
        <v>0.02</v>
      </c>
      <c r="P71" s="32">
        <f t="shared" si="36"/>
        <v>-0.65479004268543983</v>
      </c>
      <c r="Q71" s="28"/>
      <c r="R71" s="39">
        <v>5</v>
      </c>
      <c r="S71" s="39">
        <v>7</v>
      </c>
      <c r="T71" s="39">
        <v>0</v>
      </c>
      <c r="U71" s="39">
        <v>0</v>
      </c>
      <c r="V71" s="39">
        <v>1</v>
      </c>
      <c r="W71" s="39">
        <v>0</v>
      </c>
      <c r="X71" s="51">
        <f t="shared" si="29"/>
        <v>2.1666666666666665</v>
      </c>
      <c r="Y71" s="51">
        <f t="shared" si="30"/>
        <v>3.0605010483034745</v>
      </c>
      <c r="Z71" s="51">
        <v>3.2857142857142856</v>
      </c>
      <c r="AA71" s="51">
        <v>2.5634797778466232</v>
      </c>
      <c r="AB71" s="28">
        <v>1.1419999999999999</v>
      </c>
      <c r="AC71" s="28">
        <v>0.254</v>
      </c>
      <c r="AD71" s="28">
        <v>0.31673381204460582</v>
      </c>
    </row>
    <row r="72" spans="1:30" ht="12.75" x14ac:dyDescent="0.25">
      <c r="A72" s="7"/>
      <c r="B72" s="2" t="s">
        <v>82</v>
      </c>
      <c r="C72" s="2" t="s">
        <v>185</v>
      </c>
      <c r="D72" s="24">
        <v>3</v>
      </c>
      <c r="E72" s="24">
        <v>2</v>
      </c>
      <c r="F72" s="24">
        <v>3</v>
      </c>
      <c r="G72" s="24">
        <v>5</v>
      </c>
      <c r="H72" s="24">
        <v>1</v>
      </c>
      <c r="I72" s="24">
        <v>3</v>
      </c>
      <c r="J72" s="28">
        <f t="shared" si="34"/>
        <v>2.8333333333333335</v>
      </c>
      <c r="K72" s="28">
        <f t="shared" si="35"/>
        <v>1.3291601358251259</v>
      </c>
      <c r="L72" s="28">
        <v>5.375</v>
      </c>
      <c r="M72" s="28">
        <v>2.6692695630078278</v>
      </c>
      <c r="N72" s="28">
        <v>-1.68</v>
      </c>
      <c r="O72" s="28">
        <v>7.0999999999999994E-2</v>
      </c>
      <c r="P72" s="28">
        <f t="shared" si="36"/>
        <v>-0.44899888641287294</v>
      </c>
      <c r="Q72" s="28"/>
      <c r="R72" s="39">
        <v>0</v>
      </c>
      <c r="S72" s="39">
        <v>2</v>
      </c>
      <c r="T72" s="39">
        <v>1</v>
      </c>
      <c r="U72" s="39">
        <v>2</v>
      </c>
      <c r="V72" s="39">
        <v>1</v>
      </c>
      <c r="W72" s="39">
        <v>1</v>
      </c>
      <c r="X72" s="51">
        <f t="shared" si="29"/>
        <v>1.1666666666666667</v>
      </c>
      <c r="Y72" s="51">
        <f t="shared" si="30"/>
        <v>0.75277265270908111</v>
      </c>
      <c r="Z72" s="51">
        <v>2</v>
      </c>
      <c r="AA72" s="51">
        <v>1.8257418583505538</v>
      </c>
      <c r="AB72" s="28">
        <v>0.5</v>
      </c>
      <c r="AC72" s="28">
        <v>0.61699999999999999</v>
      </c>
      <c r="AD72" s="28">
        <v>0.13867504905630729</v>
      </c>
    </row>
    <row r="73" spans="1:30" ht="12.75" x14ac:dyDescent="0.25">
      <c r="A73" s="7"/>
      <c r="B73" s="2" t="s">
        <v>83</v>
      </c>
      <c r="C73" s="2" t="s">
        <v>186</v>
      </c>
      <c r="D73" s="24">
        <v>0</v>
      </c>
      <c r="E73" s="24">
        <v>0</v>
      </c>
      <c r="F73" s="24">
        <v>0</v>
      </c>
      <c r="G73" s="24">
        <v>0</v>
      </c>
      <c r="H73" s="24">
        <v>0</v>
      </c>
      <c r="I73" s="24">
        <v>0</v>
      </c>
      <c r="J73" s="28">
        <f t="shared" si="34"/>
        <v>0</v>
      </c>
      <c r="K73" s="28">
        <f t="shared" si="35"/>
        <v>0</v>
      </c>
      <c r="L73" s="28">
        <v>0.125</v>
      </c>
      <c r="M73" s="28">
        <v>0.35355339059327379</v>
      </c>
      <c r="N73" s="28">
        <v>-0.86599999999999999</v>
      </c>
      <c r="O73" s="28">
        <v>0.38600000000000001</v>
      </c>
      <c r="P73" s="28">
        <f t="shared" si="36"/>
        <v>-0.23144823549615953</v>
      </c>
      <c r="Q73" s="28"/>
      <c r="R73" s="39">
        <v>0</v>
      </c>
      <c r="S73" s="39">
        <v>0</v>
      </c>
      <c r="T73" s="39">
        <v>0</v>
      </c>
      <c r="U73" s="39">
        <v>0</v>
      </c>
      <c r="V73" s="39">
        <v>0</v>
      </c>
      <c r="W73" s="39">
        <v>0</v>
      </c>
      <c r="X73" s="51">
        <f t="shared" si="29"/>
        <v>0</v>
      </c>
      <c r="Y73" s="51">
        <f t="shared" si="30"/>
        <v>0</v>
      </c>
      <c r="Z73" s="51">
        <v>0.14285714285714285</v>
      </c>
      <c r="AA73" s="51">
        <v>0.37796447300922725</v>
      </c>
      <c r="AB73" s="28">
        <v>-0.4</v>
      </c>
      <c r="AC73" s="28">
        <v>0.68899999999999995</v>
      </c>
      <c r="AD73" s="28">
        <v>-0.11094003924504584</v>
      </c>
    </row>
    <row r="74" spans="1:30" ht="24" x14ac:dyDescent="0.25">
      <c r="A74" s="7"/>
      <c r="B74" s="5" t="s">
        <v>201</v>
      </c>
      <c r="C74" s="8" t="s">
        <v>202</v>
      </c>
      <c r="D74" s="31">
        <f t="shared" ref="D74:H74" si="37">D68/D62*100</f>
        <v>66.666666666666657</v>
      </c>
      <c r="E74" s="31">
        <f t="shared" si="37"/>
        <v>77.777777777777786</v>
      </c>
      <c r="F74" s="31">
        <f t="shared" si="37"/>
        <v>65.714285714285708</v>
      </c>
      <c r="G74" s="64">
        <f t="shared" si="37"/>
        <v>22.222222222222221</v>
      </c>
      <c r="H74" s="31">
        <f t="shared" si="37"/>
        <v>57.142857142857139</v>
      </c>
      <c r="I74" s="31">
        <f>I68/I62*100</f>
        <v>72.727272727272734</v>
      </c>
      <c r="J74" s="64">
        <f t="shared" si="34"/>
        <v>60.375180375180378</v>
      </c>
      <c r="K74" s="64">
        <f t="shared" si="35"/>
        <v>19.947980131878641</v>
      </c>
      <c r="L74" s="28">
        <v>27.092747720933627</v>
      </c>
      <c r="M74" s="28">
        <v>12.066103607260123</v>
      </c>
      <c r="N74" s="28">
        <v>-2.4529999999999998</v>
      </c>
      <c r="O74" s="32">
        <v>1.4E-2</v>
      </c>
      <c r="P74" s="32">
        <f t="shared" si="36"/>
        <v>-0.65559182641117697</v>
      </c>
      <c r="Q74" s="28"/>
      <c r="R74" s="51">
        <f t="shared" ref="R74:W74" si="38">R68/R62*100</f>
        <v>0</v>
      </c>
      <c r="S74" s="51">
        <f t="shared" si="38"/>
        <v>16.666666666666664</v>
      </c>
      <c r="T74" s="51">
        <f t="shared" si="38"/>
        <v>0</v>
      </c>
      <c r="U74" s="51">
        <f t="shared" si="38"/>
        <v>33.333333333333329</v>
      </c>
      <c r="V74" s="52">
        <f t="shared" si="38"/>
        <v>50</v>
      </c>
      <c r="W74" s="52">
        <f t="shared" si="38"/>
        <v>66.666666666666657</v>
      </c>
      <c r="X74" s="51">
        <f t="shared" si="29"/>
        <v>27.777777777777775</v>
      </c>
      <c r="Y74" s="51">
        <f t="shared" si="30"/>
        <v>27.216552697590867</v>
      </c>
      <c r="Z74" s="51">
        <v>19.095666238523382</v>
      </c>
      <c r="AA74" s="51">
        <v>13.845104652085913</v>
      </c>
      <c r="AB74" s="28">
        <v>-0.35699999999999998</v>
      </c>
      <c r="AC74" s="28">
        <v>0.71799999999999997</v>
      </c>
      <c r="AD74" s="28">
        <v>-9.9013985026203399E-2</v>
      </c>
    </row>
    <row r="75" spans="1:30" ht="25.5" customHeight="1" x14ac:dyDescent="0.25">
      <c r="A75" s="7"/>
      <c r="B75" s="2" t="s">
        <v>84</v>
      </c>
      <c r="C75" s="8" t="s">
        <v>203</v>
      </c>
      <c r="D75" s="64">
        <f t="shared" ref="D75:I75" si="39">D69/D62*100</f>
        <v>0</v>
      </c>
      <c r="E75" s="64">
        <f t="shared" si="39"/>
        <v>0</v>
      </c>
      <c r="F75" s="64">
        <f t="shared" si="39"/>
        <v>0</v>
      </c>
      <c r="G75" s="31">
        <f t="shared" si="39"/>
        <v>5.5555555555555554</v>
      </c>
      <c r="H75" s="64">
        <f t="shared" si="39"/>
        <v>0</v>
      </c>
      <c r="I75" s="64">
        <f t="shared" si="39"/>
        <v>0</v>
      </c>
      <c r="J75" s="64">
        <f t="shared" si="34"/>
        <v>0.92592592592592593</v>
      </c>
      <c r="K75" s="64">
        <f t="shared" si="35"/>
        <v>2.2680460581325725</v>
      </c>
      <c r="L75" s="28">
        <v>0.56818181818181823</v>
      </c>
      <c r="M75" s="28">
        <v>1.6070608663330628</v>
      </c>
      <c r="N75" s="28">
        <v>-0.318</v>
      </c>
      <c r="O75" s="28">
        <v>0.751</v>
      </c>
      <c r="P75" s="28">
        <f t="shared" si="36"/>
        <v>-8.4989074928150957E-2</v>
      </c>
      <c r="Q75" s="28"/>
      <c r="R75" s="51">
        <f t="shared" ref="R75:W75" si="40">R69/R62*100</f>
        <v>0</v>
      </c>
      <c r="S75" s="51">
        <f t="shared" si="40"/>
        <v>0</v>
      </c>
      <c r="T75" s="51">
        <f t="shared" si="40"/>
        <v>0</v>
      </c>
      <c r="U75" s="51">
        <f t="shared" si="40"/>
        <v>0</v>
      </c>
      <c r="V75" s="51">
        <f t="shared" si="40"/>
        <v>16.666666666666664</v>
      </c>
      <c r="W75" s="51">
        <f t="shared" si="40"/>
        <v>16.666666666666664</v>
      </c>
      <c r="X75" s="51">
        <f t="shared" si="29"/>
        <v>5.5555555555555545</v>
      </c>
      <c r="Y75" s="51">
        <f t="shared" si="30"/>
        <v>8.6066296582387043</v>
      </c>
      <c r="Z75" s="51">
        <v>15.328956757528188</v>
      </c>
      <c r="AA75" s="51">
        <v>21.618261480285732</v>
      </c>
      <c r="AB75" s="28">
        <v>0.92800000000000005</v>
      </c>
      <c r="AC75" s="28">
        <v>0.35199999999999998</v>
      </c>
      <c r="AD75" s="28">
        <v>0.25738089104850631</v>
      </c>
    </row>
    <row r="76" spans="1:30" ht="24.75" customHeight="1" x14ac:dyDescent="0.25">
      <c r="A76" s="7"/>
      <c r="B76" s="2" t="s">
        <v>85</v>
      </c>
      <c r="C76" s="8" t="s">
        <v>204</v>
      </c>
      <c r="D76" s="64">
        <f t="shared" ref="D76:I76" si="41">D70/D62*100</f>
        <v>2.7777777777777777</v>
      </c>
      <c r="E76" s="64">
        <f t="shared" si="41"/>
        <v>0</v>
      </c>
      <c r="F76" s="64">
        <f t="shared" si="41"/>
        <v>0</v>
      </c>
      <c r="G76" s="64">
        <f t="shared" si="41"/>
        <v>5.5555555555555554</v>
      </c>
      <c r="H76" s="64">
        <f t="shared" si="41"/>
        <v>0</v>
      </c>
      <c r="I76" s="64">
        <f t="shared" si="41"/>
        <v>0</v>
      </c>
      <c r="J76" s="64">
        <f t="shared" si="34"/>
        <v>1.3888888888888886</v>
      </c>
      <c r="K76" s="64">
        <f t="shared" si="35"/>
        <v>2.3240556292613213</v>
      </c>
      <c r="L76" s="28">
        <v>6.8630644856282039</v>
      </c>
      <c r="M76" s="28">
        <v>4.7361958292837603</v>
      </c>
      <c r="N76" s="28">
        <v>-2.2450000000000001</v>
      </c>
      <c r="O76" s="32">
        <v>2.5000000000000001E-2</v>
      </c>
      <c r="P76" s="32">
        <f t="shared" si="36"/>
        <v>-0.60000148809339282</v>
      </c>
      <c r="Q76" s="28"/>
      <c r="R76" s="51">
        <f t="shared" ref="R76:W76" si="42">R70/R62*100</f>
        <v>0</v>
      </c>
      <c r="S76" s="52">
        <f t="shared" si="42"/>
        <v>8.3333333333333321</v>
      </c>
      <c r="T76" s="51">
        <f t="shared" si="42"/>
        <v>0</v>
      </c>
      <c r="U76" s="51">
        <f t="shared" si="42"/>
        <v>0</v>
      </c>
      <c r="V76" s="51">
        <f t="shared" si="42"/>
        <v>0</v>
      </c>
      <c r="W76" s="51">
        <f t="shared" si="42"/>
        <v>0</v>
      </c>
      <c r="X76" s="51">
        <f t="shared" si="29"/>
        <v>1.3888888888888886</v>
      </c>
      <c r="Y76" s="51">
        <f t="shared" si="30"/>
        <v>3.4020690871988584</v>
      </c>
      <c r="Z76" s="51">
        <v>1.0204081632653061</v>
      </c>
      <c r="AA76" s="51">
        <v>2.6997462357801947</v>
      </c>
      <c r="AB76" s="28">
        <v>-7.0999999999999994E-2</v>
      </c>
      <c r="AC76" s="28">
        <v>0.94199999999999995</v>
      </c>
      <c r="AD76" s="28">
        <v>-1.9691856965995631E-2</v>
      </c>
    </row>
    <row r="77" spans="1:30" ht="23.25" customHeight="1" x14ac:dyDescent="0.25">
      <c r="A77" s="7"/>
      <c r="B77" s="2" t="s">
        <v>86</v>
      </c>
      <c r="C77" s="8" t="s">
        <v>205</v>
      </c>
      <c r="D77" s="64">
        <f t="shared" ref="D77:I77" si="43">D71/D62*100</f>
        <v>22.222222222222221</v>
      </c>
      <c r="E77" s="64">
        <f t="shared" si="43"/>
        <v>16.666666666666664</v>
      </c>
      <c r="F77" s="64">
        <f t="shared" si="43"/>
        <v>25.714285714285712</v>
      </c>
      <c r="G77" s="64">
        <f t="shared" si="43"/>
        <v>33.333333333333329</v>
      </c>
      <c r="H77" s="64">
        <f t="shared" si="43"/>
        <v>35.714285714285715</v>
      </c>
      <c r="I77" s="31">
        <f t="shared" si="43"/>
        <v>13.636363636363635</v>
      </c>
      <c r="J77" s="64">
        <f t="shared" si="34"/>
        <v>24.547859547859545</v>
      </c>
      <c r="K77" s="64">
        <f t="shared" si="35"/>
        <v>8.829685228758418</v>
      </c>
      <c r="L77" s="28">
        <v>43.992573643248306</v>
      </c>
      <c r="M77" s="28">
        <v>14.337704201650219</v>
      </c>
      <c r="N77" s="28">
        <v>-2.3340000000000001</v>
      </c>
      <c r="O77" s="32">
        <v>0.02</v>
      </c>
      <c r="P77" s="32">
        <f t="shared" si="36"/>
        <v>-0.6237877386235986</v>
      </c>
      <c r="Q77" s="28"/>
      <c r="R77" s="51">
        <f t="shared" ref="R77:W77" si="44">R71/R62*100</f>
        <v>100</v>
      </c>
      <c r="S77" s="51">
        <f t="shared" si="44"/>
        <v>58.333333333333336</v>
      </c>
      <c r="T77" s="52">
        <f t="shared" si="44"/>
        <v>0</v>
      </c>
      <c r="U77" s="52">
        <f t="shared" si="44"/>
        <v>0</v>
      </c>
      <c r="V77" s="51">
        <f t="shared" si="44"/>
        <v>16.666666666666664</v>
      </c>
      <c r="W77" s="52">
        <f t="shared" si="44"/>
        <v>0</v>
      </c>
      <c r="X77" s="51">
        <f t="shared" si="29"/>
        <v>29.166666666666668</v>
      </c>
      <c r="Y77" s="51">
        <f t="shared" si="30"/>
        <v>41.415912132630588</v>
      </c>
      <c r="Z77" s="51">
        <v>42.412825269968131</v>
      </c>
      <c r="AA77" s="51">
        <v>15.366908468315035</v>
      </c>
      <c r="AB77" s="28">
        <v>1.071</v>
      </c>
      <c r="AC77" s="28">
        <v>0.28399999999999997</v>
      </c>
      <c r="AD77" s="28">
        <v>0.2970419550786102</v>
      </c>
    </row>
    <row r="78" spans="1:30" ht="26.25" customHeight="1" x14ac:dyDescent="0.25">
      <c r="A78" s="7"/>
      <c r="B78" s="2" t="s">
        <v>87</v>
      </c>
      <c r="C78" s="8" t="s">
        <v>206</v>
      </c>
      <c r="D78" s="64">
        <f t="shared" ref="D78:I78" si="45">D72/D62*100</f>
        <v>8.3333333333333321</v>
      </c>
      <c r="E78" s="64">
        <f t="shared" si="45"/>
        <v>11.111111111111111</v>
      </c>
      <c r="F78" s="64">
        <f t="shared" si="45"/>
        <v>8.5714285714285712</v>
      </c>
      <c r="G78" s="64">
        <f t="shared" si="45"/>
        <v>27.777777777777779</v>
      </c>
      <c r="H78" s="64">
        <f t="shared" si="45"/>
        <v>7.1428571428571423</v>
      </c>
      <c r="I78" s="64">
        <f t="shared" si="45"/>
        <v>13.636363636363635</v>
      </c>
      <c r="J78" s="64">
        <f t="shared" si="34"/>
        <v>12.762145262145262</v>
      </c>
      <c r="K78" s="64">
        <f t="shared" si="35"/>
        <v>7.7163757273532667</v>
      </c>
      <c r="L78" s="28">
        <v>20.603802702378413</v>
      </c>
      <c r="M78" s="28">
        <v>8.526716189630088</v>
      </c>
      <c r="N78" s="28">
        <v>-1.8069999999999999</v>
      </c>
      <c r="O78" s="28">
        <v>7.0999999999999994E-2</v>
      </c>
      <c r="P78" s="28">
        <f t="shared" si="36"/>
        <v>-0.48294106413575083</v>
      </c>
      <c r="Q78" s="28"/>
      <c r="R78" s="51">
        <f t="shared" ref="R78:W78" si="46">R72/R62*100</f>
        <v>0</v>
      </c>
      <c r="S78" s="51">
        <f t="shared" si="46"/>
        <v>16.666666666666664</v>
      </c>
      <c r="T78" s="52">
        <f t="shared" si="46"/>
        <v>100</v>
      </c>
      <c r="U78" s="52">
        <f t="shared" si="46"/>
        <v>66.666666666666657</v>
      </c>
      <c r="V78" s="51">
        <f t="shared" si="46"/>
        <v>16.666666666666664</v>
      </c>
      <c r="W78" s="51">
        <f t="shared" si="46"/>
        <v>16.666666666666664</v>
      </c>
      <c r="X78" s="51">
        <f t="shared" si="29"/>
        <v>36.111111111111107</v>
      </c>
      <c r="Y78" s="51">
        <f t="shared" si="30"/>
        <v>38.610111897542339</v>
      </c>
      <c r="Z78" s="51">
        <v>26.4592550306836</v>
      </c>
      <c r="AA78" s="51">
        <v>13.284596843207717</v>
      </c>
      <c r="AB78" s="28">
        <v>0.42799999999999999</v>
      </c>
      <c r="AC78" s="28">
        <v>0.66700000000000004</v>
      </c>
      <c r="AD78" s="28">
        <v>0.11870584199219904</v>
      </c>
    </row>
    <row r="79" spans="1:30" ht="25.5" customHeight="1" x14ac:dyDescent="0.25">
      <c r="A79" s="7"/>
      <c r="B79" s="2" t="s">
        <v>88</v>
      </c>
      <c r="C79" s="8" t="s">
        <v>207</v>
      </c>
      <c r="D79" s="64">
        <f t="shared" ref="D79:I79" si="47">D73/D62*100</f>
        <v>0</v>
      </c>
      <c r="E79" s="64">
        <f t="shared" si="47"/>
        <v>0</v>
      </c>
      <c r="F79" s="64">
        <f t="shared" si="47"/>
        <v>0</v>
      </c>
      <c r="G79" s="64">
        <f t="shared" si="47"/>
        <v>0</v>
      </c>
      <c r="H79" s="64">
        <f t="shared" si="47"/>
        <v>0</v>
      </c>
      <c r="I79" s="64">
        <f t="shared" si="47"/>
        <v>0</v>
      </c>
      <c r="J79" s="64">
        <f t="shared" si="34"/>
        <v>0</v>
      </c>
      <c r="K79" s="64">
        <f t="shared" si="35"/>
        <v>0</v>
      </c>
      <c r="L79" s="28">
        <v>0.41666666666666669</v>
      </c>
      <c r="M79" s="28">
        <v>1.1785113019775793</v>
      </c>
      <c r="N79" s="28">
        <v>-0.86599999999999999</v>
      </c>
      <c r="O79" s="28">
        <v>0.38600000000000001</v>
      </c>
      <c r="P79" s="28">
        <f t="shared" si="36"/>
        <v>-0.23144823549615953</v>
      </c>
      <c r="Q79" s="28"/>
      <c r="R79" s="51">
        <f t="shared" ref="R79:W79" si="48">R73/R62*100</f>
        <v>0</v>
      </c>
      <c r="S79" s="51">
        <f t="shared" si="48"/>
        <v>0</v>
      </c>
      <c r="T79" s="51">
        <f t="shared" si="48"/>
        <v>0</v>
      </c>
      <c r="U79" s="51">
        <f t="shared" si="48"/>
        <v>0</v>
      </c>
      <c r="V79" s="51">
        <f t="shared" si="48"/>
        <v>0</v>
      </c>
      <c r="W79" s="51">
        <f t="shared" si="48"/>
        <v>0</v>
      </c>
      <c r="X79" s="51">
        <f t="shared" si="29"/>
        <v>0</v>
      </c>
      <c r="Y79" s="51">
        <f t="shared" si="30"/>
        <v>0</v>
      </c>
      <c r="Z79" s="51">
        <v>1.098901098901099</v>
      </c>
      <c r="AA79" s="51">
        <v>2.9074190231479018</v>
      </c>
      <c r="AB79" s="28">
        <v>0.35699999999999998</v>
      </c>
      <c r="AC79" s="28">
        <v>0.71799999999999997</v>
      </c>
      <c r="AD79" s="28">
        <v>9.9013985026203399E-2</v>
      </c>
    </row>
    <row r="80" spans="1:30" ht="12.75" x14ac:dyDescent="0.25">
      <c r="A80" s="7"/>
      <c r="B80" s="2" t="s">
        <v>187</v>
      </c>
      <c r="C80" s="2" t="s">
        <v>199</v>
      </c>
      <c r="D80" s="43">
        <f>SUM(D75:D79)</f>
        <v>33.333333333333329</v>
      </c>
      <c r="E80" s="43">
        <f t="shared" ref="E80:I80" si="49">SUM(E75:E79)</f>
        <v>27.777777777777775</v>
      </c>
      <c r="F80" s="43">
        <f t="shared" si="49"/>
        <v>34.285714285714285</v>
      </c>
      <c r="G80" s="28">
        <f t="shared" si="49"/>
        <v>72.222222222222229</v>
      </c>
      <c r="H80" s="43">
        <f t="shared" si="49"/>
        <v>42.857142857142861</v>
      </c>
      <c r="I80" s="43">
        <f t="shared" si="49"/>
        <v>27.27272727272727</v>
      </c>
      <c r="J80" s="64">
        <f t="shared" si="34"/>
        <v>39.624819624819629</v>
      </c>
      <c r="K80" s="64">
        <f t="shared" si="35"/>
        <v>16.935489370865955</v>
      </c>
      <c r="L80" s="28">
        <v>72.444289316103408</v>
      </c>
      <c r="M80" s="28">
        <v>12.562984970901498</v>
      </c>
      <c r="N80" s="28">
        <v>-2.7109999999999999</v>
      </c>
      <c r="O80" s="32">
        <v>7.0000000000000001E-3</v>
      </c>
      <c r="P80" s="32">
        <f t="shared" si="36"/>
        <v>-0.72454522682458244</v>
      </c>
      <c r="Q80" s="28"/>
      <c r="R80" s="28">
        <f>SUM(R75:R79)</f>
        <v>100</v>
      </c>
      <c r="S80" s="28">
        <f t="shared" ref="S80:W80" si="50">SUM(S75:S79)</f>
        <v>83.333333333333343</v>
      </c>
      <c r="T80" s="28">
        <f t="shared" si="50"/>
        <v>100</v>
      </c>
      <c r="U80" s="28">
        <f t="shared" si="50"/>
        <v>66.666666666666657</v>
      </c>
      <c r="V80" s="43">
        <f t="shared" si="50"/>
        <v>49.999999999999993</v>
      </c>
      <c r="W80" s="43">
        <f t="shared" si="50"/>
        <v>33.333333333333329</v>
      </c>
      <c r="X80" s="51">
        <f t="shared" si="29"/>
        <v>72.222222222222214</v>
      </c>
      <c r="Y80" s="51">
        <f t="shared" si="30"/>
        <v>27.216552697590881</v>
      </c>
      <c r="Z80" s="51">
        <v>86.320346320346317</v>
      </c>
      <c r="AA80" s="51">
        <v>15.247602963277897</v>
      </c>
      <c r="AB80" s="28">
        <v>0.78500000000000003</v>
      </c>
      <c r="AC80" s="28">
        <v>0.42899999999999999</v>
      </c>
      <c r="AD80" s="28">
        <v>0.21771982701840245</v>
      </c>
    </row>
    <row r="81" spans="1:30" ht="24" x14ac:dyDescent="0.25">
      <c r="A81" s="6"/>
      <c r="B81" s="5" t="s">
        <v>89</v>
      </c>
      <c r="C81" s="2" t="s">
        <v>177</v>
      </c>
      <c r="D81" s="29">
        <v>24</v>
      </c>
      <c r="E81" s="29">
        <v>14</v>
      </c>
      <c r="F81" s="29">
        <v>23</v>
      </c>
      <c r="G81" s="24">
        <v>4</v>
      </c>
      <c r="H81" s="24">
        <v>8</v>
      </c>
      <c r="I81" s="29">
        <v>16</v>
      </c>
      <c r="J81" s="28">
        <v>14.833333333333334</v>
      </c>
      <c r="K81" s="28">
        <v>7.9603182515943827</v>
      </c>
      <c r="L81" s="28">
        <v>6.875</v>
      </c>
      <c r="M81" s="28">
        <v>2.8504385627478448</v>
      </c>
      <c r="N81" s="28">
        <v>-1.8819999999999999</v>
      </c>
      <c r="O81" s="51">
        <v>0.06</v>
      </c>
      <c r="P81" s="28">
        <v>-0.503</v>
      </c>
      <c r="Q81" s="28"/>
      <c r="R81" s="39">
        <v>0</v>
      </c>
      <c r="S81" s="39">
        <v>2</v>
      </c>
      <c r="T81" s="39">
        <v>0</v>
      </c>
      <c r="U81" s="39">
        <v>1</v>
      </c>
      <c r="V81" s="39">
        <v>3</v>
      </c>
      <c r="W81" s="40">
        <v>4</v>
      </c>
      <c r="X81" s="51">
        <f t="shared" si="29"/>
        <v>1.6666666666666667</v>
      </c>
      <c r="Y81" s="51">
        <f t="shared" si="30"/>
        <v>1.6329931618554521</v>
      </c>
      <c r="Z81" s="51">
        <v>1.2857142857142858</v>
      </c>
      <c r="AA81" s="51">
        <v>1.2535663410560174</v>
      </c>
      <c r="AB81" s="28">
        <v>0.214</v>
      </c>
      <c r="AC81" s="28">
        <v>0.83299999999999996</v>
      </c>
      <c r="AD81" s="28">
        <v>-5.9352920996099519E-2</v>
      </c>
    </row>
    <row r="82" spans="1:30" ht="12.75" x14ac:dyDescent="0.25">
      <c r="A82" s="6"/>
      <c r="B82" s="2" t="s">
        <v>90</v>
      </c>
      <c r="C82" s="2" t="s">
        <v>178</v>
      </c>
      <c r="D82" s="82">
        <v>12</v>
      </c>
      <c r="E82" s="29">
        <v>4</v>
      </c>
      <c r="F82" s="82">
        <v>12</v>
      </c>
      <c r="G82" s="24">
        <v>13</v>
      </c>
      <c r="H82" s="29">
        <v>6</v>
      </c>
      <c r="I82" s="29">
        <v>6</v>
      </c>
      <c r="J82" s="28">
        <v>8.8333333333333339</v>
      </c>
      <c r="K82" s="28">
        <v>3.5449494589721109</v>
      </c>
      <c r="L82" s="28">
        <v>18.5</v>
      </c>
      <c r="M82" s="28">
        <v>3.8913824205360674</v>
      </c>
      <c r="N82" s="28">
        <v>-2.794</v>
      </c>
      <c r="O82" s="54">
        <v>5.0000000000000001E-3</v>
      </c>
      <c r="P82" s="32">
        <v>-0.747</v>
      </c>
      <c r="Q82" s="28"/>
      <c r="R82" s="24">
        <v>5</v>
      </c>
      <c r="S82" s="24">
        <v>10</v>
      </c>
      <c r="T82" s="24">
        <v>1</v>
      </c>
      <c r="U82" s="24">
        <v>2</v>
      </c>
      <c r="V82" s="24">
        <v>3</v>
      </c>
      <c r="W82" s="24">
        <v>2</v>
      </c>
      <c r="X82" s="51">
        <f t="shared" si="29"/>
        <v>3.8333333333333335</v>
      </c>
      <c r="Y82" s="51">
        <f t="shared" si="30"/>
        <v>3.3115957885386109</v>
      </c>
      <c r="Z82" s="51">
        <v>6.4285714285714288</v>
      </c>
      <c r="AA82" s="51">
        <v>4.7207747548166594</v>
      </c>
      <c r="AB82" s="28">
        <v>1.071</v>
      </c>
      <c r="AC82" s="28">
        <v>0.28399999999999997</v>
      </c>
      <c r="AD82" s="28">
        <v>0.2970419550786102</v>
      </c>
    </row>
    <row r="83" spans="1:30" ht="24" x14ac:dyDescent="0.25">
      <c r="A83" s="6"/>
      <c r="B83" s="5" t="s">
        <v>91</v>
      </c>
      <c r="C83" s="8" t="s">
        <v>166</v>
      </c>
      <c r="D83" s="31">
        <v>38.70967741935484</v>
      </c>
      <c r="E83" s="31">
        <v>26.923076923076923</v>
      </c>
      <c r="F83" s="31">
        <v>37.704918032786885</v>
      </c>
      <c r="G83" s="64">
        <v>9.7560975609756095</v>
      </c>
      <c r="H83" s="31">
        <v>34.782608695652172</v>
      </c>
      <c r="I83" s="31">
        <v>31.372549019607842</v>
      </c>
      <c r="J83" s="28">
        <v>29.874821275242379</v>
      </c>
      <c r="K83" s="28">
        <v>10.762625169459232</v>
      </c>
      <c r="L83" s="28">
        <v>13.081282482725161</v>
      </c>
      <c r="M83" s="28">
        <v>5.5455359459436799</v>
      </c>
      <c r="N83" s="28">
        <v>-2.4529999999999998</v>
      </c>
      <c r="O83" s="54">
        <v>1.4E-2</v>
      </c>
      <c r="P83" s="32">
        <v>-0.65600000000000003</v>
      </c>
      <c r="Q83" s="28"/>
      <c r="R83" s="51">
        <f t="shared" ref="R83:W83" si="51">R68/R55*100</f>
        <v>0</v>
      </c>
      <c r="S83" s="51">
        <f t="shared" si="51"/>
        <v>5</v>
      </c>
      <c r="T83" s="51">
        <f t="shared" si="51"/>
        <v>0</v>
      </c>
      <c r="U83" s="51">
        <f t="shared" si="51"/>
        <v>5.8823529411764701</v>
      </c>
      <c r="V83" s="52">
        <f t="shared" si="51"/>
        <v>14.285714285714285</v>
      </c>
      <c r="W83" s="52">
        <f t="shared" si="51"/>
        <v>23.52941176470588</v>
      </c>
      <c r="X83" s="51">
        <f t="shared" si="29"/>
        <v>8.1162464985994394</v>
      </c>
      <c r="Y83" s="51">
        <f t="shared" si="30"/>
        <v>9.1877764819845531</v>
      </c>
      <c r="Z83" s="51">
        <v>4.1082617257429286</v>
      </c>
      <c r="AA83" s="51">
        <v>3.0649408934665456</v>
      </c>
      <c r="AB83" s="28">
        <v>-0.64200000000000002</v>
      </c>
      <c r="AC83" s="28">
        <v>0.52200000000000002</v>
      </c>
      <c r="AD83" s="28">
        <v>-0.17805876298829856</v>
      </c>
    </row>
    <row r="84" spans="1:30" ht="12.75" x14ac:dyDescent="0.25">
      <c r="A84" s="6"/>
      <c r="B84" s="2" t="s">
        <v>92</v>
      </c>
      <c r="C84" s="8" t="s">
        <v>165</v>
      </c>
      <c r="D84" s="31">
        <v>17.741935483870968</v>
      </c>
      <c r="E84" s="31">
        <v>9.6153846153846168</v>
      </c>
      <c r="F84" s="31">
        <v>19.672131147540984</v>
      </c>
      <c r="G84" s="64">
        <v>31.707317073170731</v>
      </c>
      <c r="H84" s="64">
        <v>26.086956521739129</v>
      </c>
      <c r="I84" s="31">
        <v>11.76470588235294</v>
      </c>
      <c r="J84" s="28">
        <v>19.431405120676562</v>
      </c>
      <c r="K84" s="28">
        <v>8.4028467933492337</v>
      </c>
      <c r="L84" s="28">
        <v>35.112935969094245</v>
      </c>
      <c r="M84" s="28">
        <v>6.8683176437697586</v>
      </c>
      <c r="N84" s="28">
        <v>-2.84</v>
      </c>
      <c r="O84" s="54">
        <v>5.0000000000000001E-3</v>
      </c>
      <c r="P84" s="32">
        <v>-0.75900000000000001</v>
      </c>
      <c r="Q84" s="28"/>
      <c r="R84" s="28">
        <f t="shared" ref="R84:W84" si="52">R82/R55*100</f>
        <v>17.857142857142858</v>
      </c>
      <c r="S84" s="28">
        <f t="shared" si="52"/>
        <v>25</v>
      </c>
      <c r="T84" s="28">
        <f t="shared" si="52"/>
        <v>9.0909090909090917</v>
      </c>
      <c r="U84" s="28">
        <f t="shared" si="52"/>
        <v>11.76470588235294</v>
      </c>
      <c r="V84" s="28">
        <f t="shared" si="52"/>
        <v>14.285714285714285</v>
      </c>
      <c r="W84" s="28">
        <f t="shared" si="52"/>
        <v>11.76470588235294</v>
      </c>
      <c r="X84" s="51">
        <f t="shared" si="29"/>
        <v>14.960529666412022</v>
      </c>
      <c r="Y84" s="51">
        <f t="shared" si="30"/>
        <v>5.7361264520862454</v>
      </c>
      <c r="Z84" s="51">
        <v>21.757587650444794</v>
      </c>
      <c r="AA84" s="51">
        <v>10.434213144278994</v>
      </c>
      <c r="AB84" s="28">
        <v>0.92</v>
      </c>
      <c r="AC84" s="28">
        <v>0.35199999999999998</v>
      </c>
      <c r="AD84" s="28">
        <v>0.25516209026360542</v>
      </c>
    </row>
    <row r="85" spans="1:30" ht="24" x14ac:dyDescent="0.25">
      <c r="A85" s="7" t="s">
        <v>19</v>
      </c>
      <c r="B85" s="5" t="s">
        <v>93</v>
      </c>
      <c r="C85" s="8" t="s">
        <v>163</v>
      </c>
      <c r="D85" s="31">
        <v>66.666666666666657</v>
      </c>
      <c r="E85" s="31">
        <v>77.777777777777786</v>
      </c>
      <c r="F85" s="31">
        <v>65.714285714285708</v>
      </c>
      <c r="G85" s="64">
        <v>22.222222222222221</v>
      </c>
      <c r="H85" s="31">
        <v>57.142857142857139</v>
      </c>
      <c r="I85" s="31">
        <v>72.727272727272734</v>
      </c>
      <c r="J85" s="28">
        <v>60.375180375180378</v>
      </c>
      <c r="K85" s="28">
        <v>19.947980131878641</v>
      </c>
      <c r="L85" s="28">
        <v>27.092747720933627</v>
      </c>
      <c r="M85" s="28">
        <v>12.066103607260123</v>
      </c>
      <c r="N85" s="28">
        <v>-2.4529999999999998</v>
      </c>
      <c r="O85" s="30">
        <v>1.4E-2</v>
      </c>
      <c r="P85" s="30">
        <v>-0.65559182641117697</v>
      </c>
      <c r="Q85" s="28"/>
      <c r="R85" s="51">
        <f t="shared" ref="R85:W85" si="53">R81/R62*100</f>
        <v>0</v>
      </c>
      <c r="S85" s="51">
        <f t="shared" si="53"/>
        <v>16.666666666666664</v>
      </c>
      <c r="T85" s="51">
        <f t="shared" si="53"/>
        <v>0</v>
      </c>
      <c r="U85" s="51">
        <f t="shared" si="53"/>
        <v>33.333333333333329</v>
      </c>
      <c r="V85" s="52">
        <f t="shared" si="53"/>
        <v>50</v>
      </c>
      <c r="W85" s="52">
        <f t="shared" si="53"/>
        <v>66.666666666666657</v>
      </c>
      <c r="X85" s="51">
        <f t="shared" si="29"/>
        <v>27.777777777777775</v>
      </c>
      <c r="Y85" s="51">
        <f>_xlfn.STDEV.S(R85:W85)</f>
        <v>27.216552697590867</v>
      </c>
      <c r="Z85" s="51">
        <v>19.095666238523382</v>
      </c>
      <c r="AA85" s="51">
        <v>13.845104652085913</v>
      </c>
      <c r="AB85" s="28">
        <v>-0.42799999999999999</v>
      </c>
      <c r="AC85" s="28">
        <v>0.66700000000000004</v>
      </c>
      <c r="AD85" s="28">
        <v>-0.11870584199219904</v>
      </c>
    </row>
    <row r="86" spans="1:30" s="53" customFormat="1" ht="24" x14ac:dyDescent="0.25">
      <c r="A86" s="7" t="s">
        <v>19</v>
      </c>
      <c r="B86" s="5" t="s">
        <v>94</v>
      </c>
      <c r="C86" s="8" t="s">
        <v>164</v>
      </c>
      <c r="D86" s="43">
        <v>30.555555555555557</v>
      </c>
      <c r="E86" s="43">
        <v>27.777777777777775</v>
      </c>
      <c r="F86" s="43">
        <v>34.285714285714285</v>
      </c>
      <c r="G86" s="28">
        <v>72.222222222222229</v>
      </c>
      <c r="H86" s="43">
        <v>42.857142857142861</v>
      </c>
      <c r="I86" s="43">
        <v>27.27272727272727</v>
      </c>
      <c r="J86" s="28">
        <v>39.16185666185666</v>
      </c>
      <c r="K86" s="28">
        <v>17.178106670557138</v>
      </c>
      <c r="L86" s="28">
        <v>72.444289316103408</v>
      </c>
      <c r="M86" s="28">
        <v>12.562984970901498</v>
      </c>
      <c r="N86" s="28">
        <v>-2.7109999999999999</v>
      </c>
      <c r="O86" s="30">
        <v>7.0000000000000001E-3</v>
      </c>
      <c r="P86" s="30">
        <v>-0.72454522682458244</v>
      </c>
      <c r="Q86" s="28"/>
      <c r="R86" s="51">
        <f t="shared" ref="R86:W86" si="54">R82/R62*100</f>
        <v>100</v>
      </c>
      <c r="S86" s="51">
        <f t="shared" si="54"/>
        <v>83.333333333333343</v>
      </c>
      <c r="T86" s="51">
        <f t="shared" si="54"/>
        <v>100</v>
      </c>
      <c r="U86" s="51">
        <f t="shared" si="54"/>
        <v>66.666666666666657</v>
      </c>
      <c r="V86" s="52">
        <f t="shared" si="54"/>
        <v>50</v>
      </c>
      <c r="W86" s="52">
        <f t="shared" si="54"/>
        <v>33.333333333333329</v>
      </c>
      <c r="X86" s="51">
        <f t="shared" si="29"/>
        <v>72.222222222222214</v>
      </c>
      <c r="Y86" s="51">
        <f>_xlfn.STDEV.S(R86:W86)</f>
        <v>27.216552697590881</v>
      </c>
      <c r="Z86" s="51">
        <v>83.259121830550399</v>
      </c>
      <c r="AA86" s="51">
        <v>14.155396559853724</v>
      </c>
      <c r="AB86" s="28">
        <v>0.5</v>
      </c>
      <c r="AC86" s="51">
        <v>0.61699999999999999</v>
      </c>
      <c r="AD86" s="28">
        <v>0.13867504905630729</v>
      </c>
    </row>
    <row r="87" spans="1:30" s="53" customFormat="1" ht="12.75" x14ac:dyDescent="0.25">
      <c r="A87" s="4"/>
      <c r="B87" s="61" t="s">
        <v>95</v>
      </c>
      <c r="C87" s="61"/>
      <c r="D87" s="63"/>
      <c r="E87" s="28"/>
      <c r="F87" s="63"/>
      <c r="G87" s="28"/>
      <c r="H87" s="63"/>
      <c r="I87" s="28"/>
      <c r="J87" s="28"/>
      <c r="K87" s="28"/>
      <c r="L87" s="28"/>
      <c r="M87" s="28"/>
      <c r="N87" s="28"/>
      <c r="O87" s="28"/>
      <c r="P87" s="28"/>
      <c r="Q87" s="28"/>
      <c r="R87" s="63"/>
      <c r="S87" s="63"/>
      <c r="T87" s="63"/>
      <c r="U87" s="63"/>
      <c r="V87" s="63"/>
      <c r="W87" s="63"/>
      <c r="X87" s="63"/>
      <c r="Y87" s="63"/>
      <c r="Z87" s="63"/>
      <c r="AA87" s="63"/>
      <c r="AB87" s="51"/>
      <c r="AC87" s="51"/>
      <c r="AD87" s="63"/>
    </row>
    <row r="88" spans="1:30" ht="12.75" x14ac:dyDescent="0.25">
      <c r="A88" s="6"/>
      <c r="B88" s="2" t="s">
        <v>96</v>
      </c>
      <c r="C88" s="2" t="s">
        <v>160</v>
      </c>
      <c r="D88" s="24">
        <v>43</v>
      </c>
      <c r="E88" s="39">
        <v>41</v>
      </c>
      <c r="F88" s="39">
        <v>42</v>
      </c>
      <c r="G88" s="24">
        <v>39</v>
      </c>
      <c r="H88" s="24">
        <v>20</v>
      </c>
      <c r="I88" s="24">
        <v>45</v>
      </c>
      <c r="J88" s="28">
        <v>38.333333333333336</v>
      </c>
      <c r="K88" s="28">
        <v>9.2014491612281812</v>
      </c>
      <c r="L88" s="28">
        <v>37.375</v>
      </c>
      <c r="M88" s="28">
        <v>6.1397417349126799</v>
      </c>
      <c r="N88" s="28">
        <v>-0.84199999999999997</v>
      </c>
      <c r="O88" s="28">
        <v>0.4</v>
      </c>
      <c r="P88" s="28">
        <v>-0.22503396569026132</v>
      </c>
      <c r="Q88" s="28"/>
      <c r="R88" s="24">
        <v>15</v>
      </c>
      <c r="S88" s="24">
        <v>23</v>
      </c>
      <c r="T88" s="24">
        <v>8</v>
      </c>
      <c r="U88" s="24">
        <v>15</v>
      </c>
      <c r="V88" s="24">
        <v>14</v>
      </c>
      <c r="W88" s="24">
        <v>14</v>
      </c>
      <c r="X88" s="28">
        <f t="shared" ref="X88:X96" si="55">AVERAGE(R88:W88)</f>
        <v>14.833333333333334</v>
      </c>
      <c r="Y88" s="28">
        <f t="shared" ref="Y88:Y96" si="56">_xlfn.STDEV.S(R88:X88)</f>
        <v>4.3748015828022364</v>
      </c>
      <c r="Z88" s="28">
        <v>15.857142857142858</v>
      </c>
      <c r="AA88" s="28">
        <v>4.9473417585801043</v>
      </c>
      <c r="AB88" s="28">
        <v>-0.36499999999999999</v>
      </c>
      <c r="AC88" s="28">
        <v>0.83599999999999997</v>
      </c>
      <c r="AD88" s="28">
        <v>-0.10123278581110431</v>
      </c>
    </row>
    <row r="89" spans="1:30" ht="12.75" x14ac:dyDescent="0.25">
      <c r="A89" s="14"/>
      <c r="B89" s="2" t="s">
        <v>97</v>
      </c>
      <c r="C89" s="2" t="s">
        <v>161</v>
      </c>
      <c r="D89" s="24">
        <v>43</v>
      </c>
      <c r="E89" s="24">
        <v>41</v>
      </c>
      <c r="F89" s="24">
        <v>42</v>
      </c>
      <c r="G89" s="24">
        <v>39</v>
      </c>
      <c r="H89" s="24">
        <v>20</v>
      </c>
      <c r="I89" s="24">
        <v>45</v>
      </c>
      <c r="J89" s="28">
        <v>38.333333333333336</v>
      </c>
      <c r="K89" s="28">
        <v>9.2014491612281812</v>
      </c>
      <c r="L89" s="28">
        <v>37.375</v>
      </c>
      <c r="M89" s="28">
        <v>6.1397417349126799</v>
      </c>
      <c r="N89" s="28">
        <v>-0.84199999999999997</v>
      </c>
      <c r="O89" s="28">
        <v>0.4</v>
      </c>
      <c r="P89" s="28">
        <v>-0.22503396569026132</v>
      </c>
      <c r="Q89" s="28"/>
      <c r="R89" s="24">
        <v>15</v>
      </c>
      <c r="S89" s="24">
        <v>23</v>
      </c>
      <c r="T89" s="24">
        <v>8</v>
      </c>
      <c r="U89" s="24">
        <v>15</v>
      </c>
      <c r="V89" s="24">
        <v>14</v>
      </c>
      <c r="W89" s="24">
        <v>14</v>
      </c>
      <c r="X89" s="28">
        <f t="shared" si="55"/>
        <v>14.833333333333334</v>
      </c>
      <c r="Y89" s="28">
        <f t="shared" si="56"/>
        <v>4.3748015828022364</v>
      </c>
      <c r="Z89" s="28">
        <v>15.857142857142858</v>
      </c>
      <c r="AA89" s="28">
        <v>4.9473417585801043</v>
      </c>
      <c r="AB89" s="28">
        <v>-0.29199999999999998</v>
      </c>
      <c r="AC89" s="28">
        <v>0.83599999999999997</v>
      </c>
      <c r="AD89" s="28">
        <v>-8.0986228648883454E-2</v>
      </c>
    </row>
    <row r="90" spans="1:30" ht="12.75" x14ac:dyDescent="0.25">
      <c r="A90" s="14"/>
      <c r="B90" s="2" t="s">
        <v>98</v>
      </c>
      <c r="C90" s="2" t="s">
        <v>162</v>
      </c>
      <c r="D90" s="24">
        <v>43</v>
      </c>
      <c r="E90" s="24">
        <v>41</v>
      </c>
      <c r="F90" s="24">
        <v>42</v>
      </c>
      <c r="G90" s="24">
        <v>39</v>
      </c>
      <c r="H90" s="24">
        <v>20</v>
      </c>
      <c r="I90" s="24">
        <v>45</v>
      </c>
      <c r="J90" s="28">
        <v>38.333333333333336</v>
      </c>
      <c r="K90" s="28">
        <v>9.2014491612281812</v>
      </c>
      <c r="L90" s="28">
        <v>37.375</v>
      </c>
      <c r="M90" s="28">
        <v>6.1397417349126799</v>
      </c>
      <c r="N90" s="28">
        <v>-0.84199999999999997</v>
      </c>
      <c r="O90" s="28">
        <v>0.4</v>
      </c>
      <c r="P90" s="28">
        <v>-0.22503396569026132</v>
      </c>
      <c r="Q90" s="28"/>
      <c r="R90" s="24">
        <v>15</v>
      </c>
      <c r="S90" s="24">
        <v>23</v>
      </c>
      <c r="T90" s="24">
        <v>8</v>
      </c>
      <c r="U90" s="24">
        <v>15</v>
      </c>
      <c r="V90" s="24">
        <v>14</v>
      </c>
      <c r="W90" s="24">
        <v>14</v>
      </c>
      <c r="X90" s="28">
        <f t="shared" si="55"/>
        <v>14.833333333333334</v>
      </c>
      <c r="Y90" s="28">
        <f t="shared" si="56"/>
        <v>4.3748015828022364</v>
      </c>
      <c r="Z90" s="28">
        <v>15.857142857142858</v>
      </c>
      <c r="AA90" s="28">
        <v>4.9473417585801043</v>
      </c>
      <c r="AB90" s="28">
        <v>-0.29199999999999998</v>
      </c>
      <c r="AC90" s="28">
        <v>0.83599999999999997</v>
      </c>
      <c r="AD90" s="28">
        <v>-8.0986228648883454E-2</v>
      </c>
    </row>
    <row r="91" spans="1:30" ht="24" x14ac:dyDescent="0.25">
      <c r="A91" s="7" t="s">
        <v>19</v>
      </c>
      <c r="B91" s="2" t="s">
        <v>99</v>
      </c>
      <c r="C91" s="8" t="s">
        <v>208</v>
      </c>
      <c r="D91" s="24">
        <v>1</v>
      </c>
      <c r="E91" s="24">
        <v>1</v>
      </c>
      <c r="F91" s="24">
        <v>1</v>
      </c>
      <c r="G91" s="24">
        <v>1</v>
      </c>
      <c r="H91" s="24">
        <v>1</v>
      </c>
      <c r="I91" s="24">
        <v>1</v>
      </c>
      <c r="J91" s="28">
        <v>1</v>
      </c>
      <c r="K91" s="28">
        <v>0</v>
      </c>
      <c r="L91" s="28">
        <v>1</v>
      </c>
      <c r="M91" s="28">
        <v>0</v>
      </c>
      <c r="N91" s="28">
        <v>0</v>
      </c>
      <c r="O91" s="28">
        <v>1</v>
      </c>
      <c r="P91" s="28">
        <v>0</v>
      </c>
      <c r="Q91" s="28"/>
      <c r="R91" s="24">
        <f>R89/R90</f>
        <v>1</v>
      </c>
      <c r="S91" s="24">
        <f>S89/S90</f>
        <v>1</v>
      </c>
      <c r="T91" s="24">
        <f>T89/T90</f>
        <v>1</v>
      </c>
      <c r="U91" s="24">
        <f t="shared" ref="U91:W91" si="57">U89/U90</f>
        <v>1</v>
      </c>
      <c r="V91" s="24">
        <f t="shared" si="57"/>
        <v>1</v>
      </c>
      <c r="W91" s="24">
        <f t="shared" si="57"/>
        <v>1</v>
      </c>
      <c r="X91" s="28">
        <f t="shared" si="55"/>
        <v>1</v>
      </c>
      <c r="Y91" s="28">
        <f t="shared" si="56"/>
        <v>0</v>
      </c>
      <c r="Z91" s="28">
        <v>1</v>
      </c>
      <c r="AA91" s="28">
        <v>0</v>
      </c>
      <c r="AB91" s="28">
        <v>0</v>
      </c>
      <c r="AC91" s="28">
        <v>1</v>
      </c>
      <c r="AD91" s="28">
        <v>0</v>
      </c>
    </row>
    <row r="92" spans="1:30" ht="12.75" x14ac:dyDescent="0.25">
      <c r="A92" s="14"/>
      <c r="B92" s="2" t="s">
        <v>100</v>
      </c>
      <c r="C92" s="2" t="s">
        <v>209</v>
      </c>
      <c r="D92" s="29">
        <v>98</v>
      </c>
      <c r="E92" s="29">
        <v>96</v>
      </c>
      <c r="F92" s="29">
        <v>102</v>
      </c>
      <c r="G92" s="24">
        <v>72</v>
      </c>
      <c r="H92" s="24">
        <v>51</v>
      </c>
      <c r="I92" s="29">
        <v>123</v>
      </c>
      <c r="J92" s="28">
        <v>90.333333333333329</v>
      </c>
      <c r="K92" s="28">
        <v>25.208464186988209</v>
      </c>
      <c r="L92" s="28">
        <v>69</v>
      </c>
      <c r="M92" s="28">
        <v>12.62650273941963</v>
      </c>
      <c r="N92" s="28">
        <v>-1.7470000000000001</v>
      </c>
      <c r="O92" s="28">
        <v>8.1000000000000003E-2</v>
      </c>
      <c r="P92" s="28">
        <v>-0.46690538962100542</v>
      </c>
      <c r="Q92" s="28"/>
      <c r="R92" s="24">
        <f>SUM(R93:R95)</f>
        <v>39</v>
      </c>
      <c r="S92" s="29">
        <f t="shared" ref="S92:W92" si="58">SUM(S93:S95)</f>
        <v>63</v>
      </c>
      <c r="T92" s="24">
        <f t="shared" si="58"/>
        <v>21</v>
      </c>
      <c r="U92" s="24">
        <f t="shared" si="58"/>
        <v>39</v>
      </c>
      <c r="V92" s="24">
        <f t="shared" si="58"/>
        <v>36</v>
      </c>
      <c r="W92" s="24">
        <f t="shared" si="58"/>
        <v>42</v>
      </c>
      <c r="X92" s="28">
        <f t="shared" si="55"/>
        <v>40</v>
      </c>
      <c r="Y92" s="28">
        <f t="shared" si="56"/>
        <v>12.328828005937952</v>
      </c>
      <c r="Z92" s="28">
        <v>35.571428571428569</v>
      </c>
      <c r="AA92" s="28">
        <v>11.544943234408489</v>
      </c>
      <c r="AB92" s="28">
        <v>-0.86599999999999999</v>
      </c>
      <c r="AC92" s="28">
        <v>0.44500000000000001</v>
      </c>
      <c r="AD92" s="28">
        <v>-0.24018518496552421</v>
      </c>
    </row>
    <row r="93" spans="1:30" ht="12.75" x14ac:dyDescent="0.25">
      <c r="A93" s="14"/>
      <c r="B93" s="2" t="s">
        <v>101</v>
      </c>
      <c r="C93" s="2" t="s">
        <v>179</v>
      </c>
      <c r="D93" s="24">
        <v>33</v>
      </c>
      <c r="E93" s="24">
        <v>32</v>
      </c>
      <c r="F93" s="24">
        <v>34</v>
      </c>
      <c r="G93" s="24">
        <v>24</v>
      </c>
      <c r="H93" s="24">
        <v>17</v>
      </c>
      <c r="I93" s="24">
        <v>41</v>
      </c>
      <c r="J93" s="28">
        <v>30.166666666666668</v>
      </c>
      <c r="K93" s="28">
        <v>8.4241715715354832</v>
      </c>
      <c r="L93" s="28">
        <v>23.125</v>
      </c>
      <c r="M93" s="28">
        <v>4.421942042651783</v>
      </c>
      <c r="N93" s="28">
        <v>-0.93</v>
      </c>
      <c r="O93" s="28">
        <v>0.56000000000000005</v>
      </c>
      <c r="P93" s="28">
        <v>-0.24018518496552421</v>
      </c>
      <c r="Q93" s="28"/>
      <c r="R93" s="24">
        <v>13</v>
      </c>
      <c r="S93" s="29">
        <v>21</v>
      </c>
      <c r="T93" s="24">
        <v>7</v>
      </c>
      <c r="U93" s="24">
        <v>13</v>
      </c>
      <c r="V93" s="24">
        <v>12</v>
      </c>
      <c r="W93" s="24">
        <v>14</v>
      </c>
      <c r="X93" s="28">
        <f t="shared" si="55"/>
        <v>13.333333333333334</v>
      </c>
      <c r="Y93" s="28">
        <f t="shared" si="56"/>
        <v>4.1096093353126584</v>
      </c>
      <c r="Z93" s="28">
        <v>11.857142857142858</v>
      </c>
      <c r="AA93" s="28">
        <v>3.8483144114694965</v>
      </c>
      <c r="AB93" s="28">
        <v>-0.86599999999999999</v>
      </c>
      <c r="AC93" s="28">
        <v>0.44500000000000001</v>
      </c>
      <c r="AD93" s="28">
        <v>-0.24018518496552421</v>
      </c>
    </row>
    <row r="94" spans="1:30" ht="12.75" x14ac:dyDescent="0.25">
      <c r="A94" s="14"/>
      <c r="B94" s="2" t="s">
        <v>102</v>
      </c>
      <c r="C94" s="2" t="s">
        <v>180</v>
      </c>
      <c r="D94" s="24">
        <v>32</v>
      </c>
      <c r="E94" s="24">
        <v>32</v>
      </c>
      <c r="F94" s="24">
        <v>34</v>
      </c>
      <c r="G94" s="24">
        <v>24</v>
      </c>
      <c r="H94" s="24">
        <v>17</v>
      </c>
      <c r="I94" s="24">
        <v>41</v>
      </c>
      <c r="J94" s="28">
        <v>30</v>
      </c>
      <c r="K94" s="28">
        <v>8.3666002653407556</v>
      </c>
      <c r="L94" s="28">
        <v>23.125</v>
      </c>
      <c r="M94" s="28">
        <v>4.421942042651783</v>
      </c>
      <c r="N94" s="28">
        <v>-0.93</v>
      </c>
      <c r="O94" s="28">
        <v>0.56000000000000005</v>
      </c>
      <c r="P94" s="28">
        <v>-0.24018518496552421</v>
      </c>
      <c r="Q94" s="28"/>
      <c r="R94" s="24">
        <v>13</v>
      </c>
      <c r="S94" s="29">
        <v>21</v>
      </c>
      <c r="T94" s="24">
        <v>7</v>
      </c>
      <c r="U94" s="24">
        <v>13</v>
      </c>
      <c r="V94" s="24">
        <v>12</v>
      </c>
      <c r="W94" s="24">
        <v>14</v>
      </c>
      <c r="X94" s="28">
        <f t="shared" si="55"/>
        <v>13.333333333333334</v>
      </c>
      <c r="Y94" s="28">
        <f t="shared" si="56"/>
        <v>4.1096093353126584</v>
      </c>
      <c r="Z94" s="28">
        <v>11.857142857142858</v>
      </c>
      <c r="AA94" s="28">
        <v>3.8483144114694965</v>
      </c>
      <c r="AB94" s="28">
        <v>-0.86599999999999999</v>
      </c>
      <c r="AC94" s="28">
        <v>0.44500000000000001</v>
      </c>
      <c r="AD94" s="28">
        <v>-0.24018518496552421</v>
      </c>
    </row>
    <row r="95" spans="1:30" ht="12.75" x14ac:dyDescent="0.25">
      <c r="A95" s="6"/>
      <c r="B95" s="2" t="s">
        <v>103</v>
      </c>
      <c r="C95" s="2" t="s">
        <v>181</v>
      </c>
      <c r="D95" s="24">
        <v>33</v>
      </c>
      <c r="E95" s="24">
        <v>32</v>
      </c>
      <c r="F95" s="24">
        <v>34</v>
      </c>
      <c r="G95" s="24">
        <v>24</v>
      </c>
      <c r="H95" s="24">
        <v>17</v>
      </c>
      <c r="I95" s="24">
        <v>41</v>
      </c>
      <c r="J95" s="28">
        <v>30.166666666666668</v>
      </c>
      <c r="K95" s="28">
        <v>8.4241715715354832</v>
      </c>
      <c r="L95" s="28">
        <v>23.125</v>
      </c>
      <c r="M95" s="28">
        <v>4.421942042651783</v>
      </c>
      <c r="N95" s="28">
        <v>-0.93</v>
      </c>
      <c r="O95" s="28">
        <v>0.56000000000000005</v>
      </c>
      <c r="P95" s="28">
        <v>-0.24018518496552421</v>
      </c>
      <c r="Q95" s="28"/>
      <c r="R95" s="24">
        <v>13</v>
      </c>
      <c r="S95" s="29">
        <v>21</v>
      </c>
      <c r="T95" s="24">
        <v>7</v>
      </c>
      <c r="U95" s="24">
        <v>13</v>
      </c>
      <c r="V95" s="24">
        <v>12</v>
      </c>
      <c r="W95" s="24">
        <v>14</v>
      </c>
      <c r="X95" s="28">
        <f t="shared" si="55"/>
        <v>13.333333333333334</v>
      </c>
      <c r="Y95" s="28">
        <f t="shared" si="56"/>
        <v>4.1096093353126584</v>
      </c>
      <c r="Z95" s="28">
        <v>11.857142857142858</v>
      </c>
      <c r="AA95" s="28">
        <v>3.8483144114694965</v>
      </c>
      <c r="AB95" s="28">
        <v>-0.86599999999999999</v>
      </c>
      <c r="AC95" s="28">
        <v>0.44500000000000001</v>
      </c>
      <c r="AD95" s="28">
        <v>-0.24018518496552421</v>
      </c>
    </row>
    <row r="96" spans="1:30" ht="39" customHeight="1" x14ac:dyDescent="0.25">
      <c r="A96" s="7" t="s">
        <v>19</v>
      </c>
      <c r="B96" s="2" t="s">
        <v>210</v>
      </c>
      <c r="C96" s="65" t="s">
        <v>211</v>
      </c>
      <c r="D96" s="28">
        <v>1.9696969696969697</v>
      </c>
      <c r="E96" s="28">
        <v>2</v>
      </c>
      <c r="F96" s="28">
        <v>2</v>
      </c>
      <c r="G96" s="28">
        <v>2</v>
      </c>
      <c r="H96" s="28">
        <v>2</v>
      </c>
      <c r="I96" s="28">
        <v>2</v>
      </c>
      <c r="J96" s="28">
        <v>1.9949494949494948</v>
      </c>
      <c r="K96" s="28">
        <v>1.237116031708675E-2</v>
      </c>
      <c r="L96" s="28">
        <v>1.9875</v>
      </c>
      <c r="M96" s="28">
        <v>3.5355339059327404E-2</v>
      </c>
      <c r="N96" s="28">
        <v>-0.106</v>
      </c>
      <c r="O96" s="28">
        <v>0.91600000000000004</v>
      </c>
      <c r="P96" s="28">
        <v>-2.8000000000000001E-2</v>
      </c>
      <c r="Q96" s="28"/>
      <c r="R96" s="28">
        <f t="shared" ref="R96:W96" si="59">R92/(R28-1)</f>
        <v>3.25</v>
      </c>
      <c r="S96" s="28">
        <f t="shared" si="59"/>
        <v>3.15</v>
      </c>
      <c r="T96" s="28">
        <f t="shared" si="59"/>
        <v>3.5</v>
      </c>
      <c r="U96" s="28">
        <f t="shared" si="59"/>
        <v>3.25</v>
      </c>
      <c r="V96" s="28">
        <f t="shared" si="59"/>
        <v>3.2727272727272729</v>
      </c>
      <c r="W96" s="28">
        <f t="shared" si="59"/>
        <v>3.5</v>
      </c>
      <c r="X96" s="28">
        <f t="shared" si="55"/>
        <v>3.3204545454545453</v>
      </c>
      <c r="Y96" s="28">
        <f t="shared" si="56"/>
        <v>0.13274880481218412</v>
      </c>
      <c r="Z96" s="28">
        <v>3.2605081193316487</v>
      </c>
      <c r="AA96" s="28">
        <v>0.54954266367408011</v>
      </c>
      <c r="AB96" s="28">
        <v>-0.215</v>
      </c>
      <c r="AC96" s="28">
        <v>0.83599999999999997</v>
      </c>
      <c r="AD96" s="28">
        <v>-5.963027109421213E-2</v>
      </c>
    </row>
    <row r="97" spans="1:106" s="27" customFormat="1" ht="12.75" x14ac:dyDescent="0.25">
      <c r="A97" s="33"/>
      <c r="B97" s="44" t="s">
        <v>104</v>
      </c>
      <c r="C97" s="44"/>
      <c r="D97" s="35"/>
      <c r="E97" s="45"/>
      <c r="F97" s="35"/>
      <c r="G97" s="45"/>
      <c r="H97" s="35"/>
      <c r="I97" s="45"/>
      <c r="J97" s="45"/>
      <c r="K97" s="45"/>
      <c r="L97" s="38"/>
      <c r="M97" s="38"/>
      <c r="N97" s="45"/>
      <c r="O97" s="45"/>
      <c r="P97" s="45"/>
      <c r="Q97" s="45"/>
      <c r="R97" s="35"/>
      <c r="S97" s="35"/>
      <c r="T97" s="35"/>
      <c r="U97" s="35"/>
      <c r="V97" s="35"/>
      <c r="W97" s="35"/>
      <c r="X97" s="35"/>
      <c r="Y97" s="35"/>
      <c r="Z97" s="35"/>
      <c r="AA97" s="35"/>
      <c r="AB97" s="38"/>
      <c r="AC97" s="38"/>
      <c r="AD97" s="35"/>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row>
    <row r="98" spans="1:106" ht="72" x14ac:dyDescent="0.25">
      <c r="A98" s="6"/>
      <c r="B98" s="5" t="s">
        <v>105</v>
      </c>
      <c r="C98" s="5" t="s">
        <v>212</v>
      </c>
      <c r="D98" s="29">
        <v>205</v>
      </c>
      <c r="E98" s="66">
        <v>241</v>
      </c>
      <c r="F98" s="24">
        <v>192</v>
      </c>
      <c r="G98" s="66">
        <v>233</v>
      </c>
      <c r="H98" s="24">
        <v>155</v>
      </c>
      <c r="I98" s="66">
        <v>289</v>
      </c>
      <c r="J98" s="28">
        <v>219.16666666666666</v>
      </c>
      <c r="K98" s="28">
        <v>46.045267581659928</v>
      </c>
      <c r="L98" s="28">
        <v>178.5</v>
      </c>
      <c r="M98" s="28">
        <v>13.038404810405298</v>
      </c>
      <c r="N98" s="28">
        <v>-2.0049999999999999</v>
      </c>
      <c r="O98" s="32">
        <v>4.4999999999999998E-2</v>
      </c>
      <c r="P98" s="32">
        <v>-0.53585879003441084</v>
      </c>
      <c r="Q98" s="28"/>
      <c r="R98" s="28">
        <v>109</v>
      </c>
      <c r="S98" s="28">
        <v>158</v>
      </c>
      <c r="T98" s="28">
        <v>42</v>
      </c>
      <c r="U98" s="28">
        <v>72</v>
      </c>
      <c r="V98" s="28">
        <v>137</v>
      </c>
      <c r="W98" s="28">
        <v>100</v>
      </c>
      <c r="X98" s="28">
        <f>AVERAGE(R98:W98)</f>
        <v>103</v>
      </c>
      <c r="Y98" s="28">
        <f>_xlfn.STDEV.S(R98:W98)</f>
        <v>42.209003778814775</v>
      </c>
      <c r="Z98" s="28">
        <v>91.428571428571431</v>
      </c>
      <c r="AA98" s="28">
        <v>41.536558767978285</v>
      </c>
      <c r="AB98" s="28">
        <v>-0.35799999999999998</v>
      </c>
      <c r="AC98" s="28">
        <v>0.73099999999999998</v>
      </c>
      <c r="AD98" s="28">
        <v>-9.929133512431601E-2</v>
      </c>
    </row>
    <row r="99" spans="1:106" ht="36" x14ac:dyDescent="0.25">
      <c r="A99" s="6"/>
      <c r="B99" s="5" t="s">
        <v>106</v>
      </c>
      <c r="C99" s="5" t="s">
        <v>213</v>
      </c>
      <c r="D99" s="24">
        <v>249</v>
      </c>
      <c r="E99" s="24">
        <v>193</v>
      </c>
      <c r="F99" s="24">
        <v>352</v>
      </c>
      <c r="G99" s="24">
        <v>238</v>
      </c>
      <c r="H99" s="24">
        <v>81</v>
      </c>
      <c r="I99" s="24">
        <v>254</v>
      </c>
      <c r="J99" s="41">
        <v>227.8</v>
      </c>
      <c r="K99" s="41">
        <v>88.8</v>
      </c>
      <c r="L99" s="28">
        <v>100.63</v>
      </c>
      <c r="M99" s="28">
        <v>14.38</v>
      </c>
      <c r="N99" s="28">
        <v>-2.2000000000000002</v>
      </c>
      <c r="O99" s="32">
        <v>2.8000000000000001E-2</v>
      </c>
      <c r="P99" s="32">
        <v>-0.58799999999999997</v>
      </c>
      <c r="Q99" s="28"/>
      <c r="R99" s="28">
        <v>84</v>
      </c>
      <c r="S99" s="28">
        <v>97</v>
      </c>
      <c r="T99" s="28">
        <v>47.87</v>
      </c>
      <c r="U99" s="28">
        <v>84</v>
      </c>
      <c r="V99" s="28">
        <v>72</v>
      </c>
      <c r="W99" s="28">
        <v>86</v>
      </c>
      <c r="X99" s="28">
        <f>AVERAGE(R99:W99)</f>
        <v>78.478333333333339</v>
      </c>
      <c r="Y99" s="28">
        <f>_xlfn.STDEV.S(R99:W99)</f>
        <v>16.967286661887549</v>
      </c>
      <c r="Z99" s="28">
        <v>71.358571428571423</v>
      </c>
      <c r="AA99" s="28">
        <v>31.139217731863166</v>
      </c>
      <c r="AB99" s="28">
        <v>-0.28599999999999998</v>
      </c>
      <c r="AC99" s="28">
        <v>0.83599999999999997</v>
      </c>
      <c r="AD99" s="28">
        <v>-7.9322128060207761E-2</v>
      </c>
    </row>
    <row r="100" spans="1:106" ht="24" x14ac:dyDescent="0.25">
      <c r="A100" s="7" t="s">
        <v>19</v>
      </c>
      <c r="B100" s="5" t="s">
        <v>107</v>
      </c>
      <c r="C100" s="67" t="s">
        <v>152</v>
      </c>
      <c r="D100" s="24">
        <v>159</v>
      </c>
      <c r="E100" s="68">
        <v>154</v>
      </c>
      <c r="F100" s="29">
        <v>147</v>
      </c>
      <c r="G100" s="66">
        <v>133</v>
      </c>
      <c r="H100" s="29">
        <v>78</v>
      </c>
      <c r="I100" s="66">
        <v>143</v>
      </c>
      <c r="J100" s="28">
        <v>135.66666666666666</v>
      </c>
      <c r="K100" s="28">
        <v>29.649058444859016</v>
      </c>
      <c r="L100" s="28">
        <v>161.625</v>
      </c>
      <c r="M100" s="28">
        <v>5.7055737159878523</v>
      </c>
      <c r="N100" s="28">
        <v>-2.6110000000000002</v>
      </c>
      <c r="O100" s="30">
        <v>8.9999999999999993E-3</v>
      </c>
      <c r="P100" s="30">
        <v>-0.69781910263334013</v>
      </c>
      <c r="Q100" s="28"/>
      <c r="R100" s="28">
        <v>79</v>
      </c>
      <c r="S100" s="41">
        <v>98</v>
      </c>
      <c r="T100" s="69">
        <v>37</v>
      </c>
      <c r="U100" s="41">
        <v>47</v>
      </c>
      <c r="V100" s="41">
        <v>64</v>
      </c>
      <c r="W100" s="41">
        <v>70</v>
      </c>
      <c r="X100" s="28">
        <f>AVERAGE(R100:W100)</f>
        <v>65.833333333333329</v>
      </c>
      <c r="Y100" s="28">
        <f>_xlfn.STDEV.S(R100:W100)</f>
        <v>21.976502603159275</v>
      </c>
      <c r="Z100" s="28">
        <v>74.857142857142861</v>
      </c>
      <c r="AA100" s="28">
        <v>26.95940510859845</v>
      </c>
      <c r="AB100" s="28">
        <v>-0.57099999999999995</v>
      </c>
      <c r="AC100" s="28">
        <v>0.628</v>
      </c>
      <c r="AD100" s="28">
        <v>-0.15836690602230291</v>
      </c>
    </row>
    <row r="101" spans="1:106" ht="24" x14ac:dyDescent="0.25">
      <c r="A101" s="7" t="s">
        <v>19</v>
      </c>
      <c r="B101" s="2" t="s">
        <v>108</v>
      </c>
      <c r="C101" s="5" t="s">
        <v>153</v>
      </c>
      <c r="D101" s="42">
        <v>77.560975609756099</v>
      </c>
      <c r="E101" s="42">
        <v>63.900414937759329</v>
      </c>
      <c r="F101" s="42">
        <v>76.5625</v>
      </c>
      <c r="G101" s="42">
        <v>57.081545064377679</v>
      </c>
      <c r="H101" s="42">
        <v>50.322580645161288</v>
      </c>
      <c r="I101" s="42">
        <v>49.480968858131483</v>
      </c>
      <c r="J101" s="28">
        <v>62.484830852530969</v>
      </c>
      <c r="K101" s="28">
        <v>12.439381349997104</v>
      </c>
      <c r="L101" s="28">
        <v>90.866910900707282</v>
      </c>
      <c r="M101" s="28">
        <v>5.5432130189230753</v>
      </c>
      <c r="N101" s="28">
        <v>-3.1019999999999999</v>
      </c>
      <c r="O101" s="30">
        <v>2E-3</v>
      </c>
      <c r="P101" s="30">
        <v>-0.82904437241234041</v>
      </c>
      <c r="Q101" s="28"/>
      <c r="R101" s="28">
        <f>R100/R98*100</f>
        <v>72.477064220183479</v>
      </c>
      <c r="S101" s="43">
        <f t="shared" ref="S101:W101" si="60">S100/S98*100</f>
        <v>62.025316455696199</v>
      </c>
      <c r="T101" s="28">
        <f t="shared" si="60"/>
        <v>88.095238095238088</v>
      </c>
      <c r="U101" s="43">
        <f t="shared" si="60"/>
        <v>65.277777777777786</v>
      </c>
      <c r="V101" s="43">
        <f t="shared" si="60"/>
        <v>46.715328467153284</v>
      </c>
      <c r="W101" s="28">
        <f t="shared" si="60"/>
        <v>70</v>
      </c>
      <c r="X101" s="28">
        <f>AVERAGE(R101:W101)</f>
        <v>67.431787502674808</v>
      </c>
      <c r="Y101" s="28">
        <f>_xlfn.STDEV.S(R101:W101)</f>
        <v>13.579912260586719</v>
      </c>
      <c r="Z101" s="28">
        <v>84.854963546894268</v>
      </c>
      <c r="AA101" s="28">
        <v>8.5502580380434363</v>
      </c>
      <c r="AB101" s="28">
        <v>-2.4289999999999998</v>
      </c>
      <c r="AC101" s="30">
        <v>1.4999999999999999E-2</v>
      </c>
      <c r="AD101" s="30">
        <v>-0.67368338831554075</v>
      </c>
    </row>
    <row r="102" spans="1:106" ht="24" x14ac:dyDescent="0.25">
      <c r="A102" s="7" t="s">
        <v>19</v>
      </c>
      <c r="B102" s="5" t="s">
        <v>109</v>
      </c>
      <c r="C102" s="5" t="s">
        <v>154</v>
      </c>
      <c r="D102" s="29">
        <v>49.39</v>
      </c>
      <c r="E102" s="42">
        <v>47.87</v>
      </c>
      <c r="F102" s="29">
        <v>25.05</v>
      </c>
      <c r="G102" s="42">
        <v>33.53</v>
      </c>
      <c r="H102" s="29">
        <v>57.77</v>
      </c>
      <c r="I102" s="42">
        <v>33.78</v>
      </c>
      <c r="J102" s="28">
        <v>41.231666666666662</v>
      </c>
      <c r="K102" s="28">
        <v>12.335572004032368</v>
      </c>
      <c r="L102" s="28">
        <v>98.237499999999997</v>
      </c>
      <c r="M102" s="28">
        <v>15.92704147040498</v>
      </c>
      <c r="N102" s="28">
        <v>-3.0979999999999999</v>
      </c>
      <c r="O102" s="30">
        <v>2E-3</v>
      </c>
      <c r="P102" s="30">
        <v>-0.82797532744469071</v>
      </c>
      <c r="Q102" s="28"/>
      <c r="R102" s="28">
        <f>R100/R99*60</f>
        <v>56.428571428571431</v>
      </c>
      <c r="S102" s="28">
        <f t="shared" ref="S102:W102" si="61">S100/S99*60</f>
        <v>60.618556701030926</v>
      </c>
      <c r="T102" s="43">
        <f t="shared" si="61"/>
        <v>46.375600584917485</v>
      </c>
      <c r="U102" s="43">
        <f t="shared" si="61"/>
        <v>33.571428571428569</v>
      </c>
      <c r="V102" s="28">
        <f t="shared" si="61"/>
        <v>53.333333333333329</v>
      </c>
      <c r="W102" s="43">
        <f t="shared" si="61"/>
        <v>48.837209302325583</v>
      </c>
      <c r="X102" s="28">
        <f>AVERAGE(R102:W102)</f>
        <v>49.860783320267878</v>
      </c>
      <c r="Y102" s="28">
        <f>AVERAGE(S102:X102)</f>
        <v>48.766151968883953</v>
      </c>
      <c r="Z102" s="28">
        <v>65.166142324007737</v>
      </c>
      <c r="AA102" s="28">
        <v>6.5075533526524545</v>
      </c>
      <c r="AB102" s="28">
        <v>-2.4289999999999998</v>
      </c>
      <c r="AC102" s="30">
        <v>1.4E-2</v>
      </c>
      <c r="AD102" s="30">
        <v>-0.67368338831554075</v>
      </c>
    </row>
    <row r="103" spans="1:106" ht="9" customHeight="1" x14ac:dyDescent="0.25">
      <c r="A103" s="6"/>
      <c r="C103" s="2"/>
      <c r="D103" s="24"/>
      <c r="E103" s="24"/>
      <c r="F103" s="49"/>
      <c r="G103" s="24"/>
      <c r="H103" s="49"/>
      <c r="I103" s="24"/>
      <c r="J103" s="28"/>
      <c r="K103" s="28"/>
      <c r="L103" s="28"/>
      <c r="M103" s="28"/>
      <c r="N103" s="28"/>
      <c r="O103" s="28"/>
      <c r="P103" s="28"/>
      <c r="Q103" s="28"/>
      <c r="R103" s="24"/>
      <c r="S103" s="24"/>
      <c r="T103" s="24"/>
      <c r="U103" s="24"/>
      <c r="V103" s="24"/>
      <c r="W103" s="24"/>
      <c r="X103" s="24"/>
      <c r="Y103" s="24"/>
      <c r="Z103" s="24"/>
      <c r="AA103" s="24"/>
      <c r="AB103" s="28"/>
      <c r="AC103" s="28"/>
      <c r="AD103" s="24"/>
    </row>
    <row r="104" spans="1:106" s="27" customFormat="1" ht="13.5" customHeight="1" x14ac:dyDescent="0.25">
      <c r="A104" s="33"/>
      <c r="B104" s="34" t="s">
        <v>110</v>
      </c>
      <c r="C104" s="34"/>
      <c r="D104" s="35"/>
      <c r="E104" s="35"/>
      <c r="F104" s="35"/>
      <c r="G104" s="35"/>
      <c r="H104" s="35"/>
      <c r="I104" s="35"/>
      <c r="J104" s="38"/>
      <c r="K104" s="38"/>
      <c r="L104" s="38"/>
      <c r="M104" s="38"/>
      <c r="N104" s="38"/>
      <c r="O104" s="38"/>
      <c r="P104" s="38"/>
      <c r="Q104" s="38"/>
      <c r="R104" s="70"/>
      <c r="S104" s="45"/>
      <c r="T104" s="45"/>
      <c r="U104" s="45"/>
      <c r="V104" s="45"/>
      <c r="W104" s="45"/>
      <c r="X104" s="45"/>
      <c r="Y104" s="45"/>
      <c r="Z104" s="45"/>
      <c r="AA104" s="45"/>
      <c r="AB104" s="45"/>
      <c r="AC104" s="45"/>
      <c r="AD104" s="45"/>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row>
    <row r="105" spans="1:106" ht="48" x14ac:dyDescent="0.25">
      <c r="A105" s="6"/>
      <c r="B105" s="2" t="s">
        <v>111</v>
      </c>
      <c r="C105" s="5" t="s">
        <v>155</v>
      </c>
      <c r="D105" s="24">
        <v>2</v>
      </c>
      <c r="E105" s="24">
        <v>6</v>
      </c>
      <c r="F105" s="49">
        <v>0</v>
      </c>
      <c r="G105" s="24">
        <v>5</v>
      </c>
      <c r="H105" s="49">
        <v>0</v>
      </c>
      <c r="I105" s="24">
        <v>4</v>
      </c>
      <c r="J105" s="28">
        <v>2.8333333333333335</v>
      </c>
      <c r="K105" s="28">
        <v>2.5625508125043428</v>
      </c>
      <c r="L105" s="28">
        <v>0.75</v>
      </c>
      <c r="M105" s="28">
        <v>1.0350983390135313</v>
      </c>
      <c r="N105" s="28">
        <v>-1.6060000000000001</v>
      </c>
      <c r="O105" s="28">
        <v>0.108</v>
      </c>
      <c r="P105" s="28">
        <v>-0.42922155451135358</v>
      </c>
      <c r="Q105" s="28"/>
      <c r="R105" s="24">
        <v>2</v>
      </c>
      <c r="S105" s="24">
        <v>1</v>
      </c>
      <c r="T105" s="24">
        <v>0</v>
      </c>
      <c r="U105" s="24">
        <v>4</v>
      </c>
      <c r="V105" s="24">
        <v>2</v>
      </c>
      <c r="W105" s="24">
        <v>5</v>
      </c>
      <c r="X105" s="28">
        <f>AVERAGE(R105:W105)</f>
        <v>2.3333333333333335</v>
      </c>
      <c r="Y105" s="28">
        <f>AVERAGE(S105:X105)</f>
        <v>2.3888888888888888</v>
      </c>
      <c r="Z105" s="28">
        <v>0</v>
      </c>
      <c r="AA105" s="28">
        <v>0</v>
      </c>
      <c r="AB105" s="28">
        <v>-2.4279999999999999</v>
      </c>
      <c r="AC105" s="30">
        <v>1.4999999999999999E-2</v>
      </c>
      <c r="AD105" s="30">
        <v>-0.67340603821742817</v>
      </c>
    </row>
    <row r="106" spans="1:106" ht="36" x14ac:dyDescent="0.25">
      <c r="A106" s="6"/>
      <c r="B106" s="2" t="s">
        <v>112</v>
      </c>
      <c r="C106" s="5" t="s">
        <v>156</v>
      </c>
      <c r="D106" s="24">
        <v>5</v>
      </c>
      <c r="E106" s="24">
        <v>6</v>
      </c>
      <c r="F106" s="87">
        <v>8</v>
      </c>
      <c r="G106" s="86">
        <v>10</v>
      </c>
      <c r="H106" s="49">
        <v>5</v>
      </c>
      <c r="I106" s="86">
        <v>17</v>
      </c>
      <c r="J106" s="28">
        <v>8.5</v>
      </c>
      <c r="K106" s="28">
        <v>4.5934736311423405</v>
      </c>
      <c r="L106" s="28">
        <v>2.25</v>
      </c>
      <c r="M106" s="28">
        <v>2.5495097567963922</v>
      </c>
      <c r="N106" s="28">
        <v>-2.6909999999999998</v>
      </c>
      <c r="O106" s="81">
        <v>7.0000000000000001E-3</v>
      </c>
      <c r="P106" s="81">
        <v>-0.71920000198633394</v>
      </c>
      <c r="Q106" s="28"/>
      <c r="R106" s="29">
        <v>3</v>
      </c>
      <c r="S106" s="29">
        <v>6</v>
      </c>
      <c r="T106" s="24">
        <v>0</v>
      </c>
      <c r="U106" s="29">
        <v>2</v>
      </c>
      <c r="V106" s="24">
        <v>0</v>
      </c>
      <c r="W106" s="24">
        <v>0</v>
      </c>
      <c r="X106" s="28">
        <f t="shared" ref="X106:Y108" si="62">AVERAGE(R106:W106)</f>
        <v>1.8333333333333333</v>
      </c>
      <c r="Y106" s="28">
        <f t="shared" si="62"/>
        <v>1.6388888888888891</v>
      </c>
      <c r="Z106" s="28">
        <v>0.14285714285714285</v>
      </c>
      <c r="AA106" s="28">
        <v>0.37796447300922725</v>
      </c>
      <c r="AB106" s="28">
        <f>--1.21</f>
        <v>1.21</v>
      </c>
      <c r="AC106" s="28">
        <v>0.22600000000000001</v>
      </c>
      <c r="AD106" s="28">
        <v>0.33559361871626364</v>
      </c>
    </row>
    <row r="107" spans="1:106" ht="24" x14ac:dyDescent="0.25">
      <c r="A107" s="6"/>
      <c r="B107" s="2" t="s">
        <v>113</v>
      </c>
      <c r="C107" s="5" t="s">
        <v>157</v>
      </c>
      <c r="D107" s="24">
        <v>0</v>
      </c>
      <c r="E107" s="24">
        <v>0</v>
      </c>
      <c r="F107" s="49">
        <v>0</v>
      </c>
      <c r="G107" s="24">
        <v>0</v>
      </c>
      <c r="H107" s="49">
        <v>0</v>
      </c>
      <c r="I107" s="24">
        <v>0</v>
      </c>
      <c r="J107" s="28">
        <v>0</v>
      </c>
      <c r="K107" s="28">
        <v>0</v>
      </c>
      <c r="L107" s="28">
        <v>0.125</v>
      </c>
      <c r="M107" s="28">
        <v>0.35355339059327379</v>
      </c>
      <c r="N107" s="28">
        <v>-0.86599999999999999</v>
      </c>
      <c r="O107" s="28">
        <v>0.38600000000000001</v>
      </c>
      <c r="P107" s="28">
        <v>-0.23144823549615953</v>
      </c>
      <c r="Q107" s="28"/>
      <c r="R107" s="24">
        <v>0</v>
      </c>
      <c r="S107" s="24">
        <v>0</v>
      </c>
      <c r="T107" s="24">
        <v>0</v>
      </c>
      <c r="U107" s="24">
        <v>0</v>
      </c>
      <c r="V107" s="24">
        <v>0</v>
      </c>
      <c r="W107" s="24">
        <v>0</v>
      </c>
      <c r="X107" s="28">
        <f t="shared" si="62"/>
        <v>0</v>
      </c>
      <c r="Y107" s="28">
        <f t="shared" si="62"/>
        <v>0</v>
      </c>
      <c r="Z107" s="28">
        <v>0</v>
      </c>
      <c r="AA107" s="28">
        <v>0</v>
      </c>
      <c r="AB107" s="28">
        <v>7.0999999999999994E-2</v>
      </c>
      <c r="AC107" s="28">
        <v>0.94399999999999995</v>
      </c>
      <c r="AD107" s="28">
        <v>1.9691856965995631E-2</v>
      </c>
    </row>
    <row r="108" spans="1:106" ht="24.75" thickBot="1" x14ac:dyDescent="0.3">
      <c r="A108" s="71" t="s">
        <v>19</v>
      </c>
      <c r="B108" s="72" t="s">
        <v>114</v>
      </c>
      <c r="C108" s="9" t="s">
        <v>159</v>
      </c>
      <c r="D108" s="35">
        <v>7</v>
      </c>
      <c r="E108" s="73">
        <v>12</v>
      </c>
      <c r="F108" s="35">
        <v>8</v>
      </c>
      <c r="G108" s="73">
        <v>15</v>
      </c>
      <c r="H108" s="35">
        <v>5</v>
      </c>
      <c r="I108" s="73">
        <v>21</v>
      </c>
      <c r="J108" s="38">
        <v>11.333333333333334</v>
      </c>
      <c r="K108" s="38">
        <v>5.9553897157672795</v>
      </c>
      <c r="L108" s="38">
        <v>3.125</v>
      </c>
      <c r="M108" s="38">
        <v>2.9001231500945415</v>
      </c>
      <c r="N108" s="38">
        <v>-2.673</v>
      </c>
      <c r="O108" s="74">
        <v>8.0000000000000002E-3</v>
      </c>
      <c r="P108" s="74">
        <v>-0.71438929963191045</v>
      </c>
      <c r="Q108" s="38"/>
      <c r="R108" s="75">
        <f>SUM(R105:R107)</f>
        <v>5</v>
      </c>
      <c r="S108" s="75">
        <f t="shared" ref="S108:W108" si="63">SUM(S105:S107)</f>
        <v>7</v>
      </c>
      <c r="T108" s="45">
        <f t="shared" si="63"/>
        <v>0</v>
      </c>
      <c r="U108" s="75">
        <f t="shared" si="63"/>
        <v>6</v>
      </c>
      <c r="V108" s="75">
        <f t="shared" si="63"/>
        <v>2</v>
      </c>
      <c r="W108" s="75">
        <f t="shared" si="63"/>
        <v>5</v>
      </c>
      <c r="X108" s="38">
        <f t="shared" si="62"/>
        <v>4.166666666666667</v>
      </c>
      <c r="Y108" s="38">
        <f t="shared" si="62"/>
        <v>4.0277777777777777</v>
      </c>
      <c r="Z108" s="38">
        <v>0.14285714285714285</v>
      </c>
      <c r="AA108" s="38">
        <v>0.37796447300922725</v>
      </c>
      <c r="AB108" s="45">
        <v>-2.3570000000000002</v>
      </c>
      <c r="AC108" s="74">
        <v>1.7999999999999999E-2</v>
      </c>
      <c r="AD108" s="76">
        <v>-0.65371418125143266</v>
      </c>
    </row>
    <row r="109" spans="1:106" s="77" customFormat="1" ht="12.75" x14ac:dyDescent="0.25">
      <c r="A109" s="13"/>
      <c r="B109" s="2"/>
      <c r="C109" s="14"/>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row>
    <row r="122" spans="4:8" x14ac:dyDescent="0.25">
      <c r="D122" s="78"/>
      <c r="E122" s="78"/>
      <c r="F122" s="13"/>
      <c r="H122" s="13"/>
    </row>
    <row r="123" spans="4:8" x14ac:dyDescent="0.25">
      <c r="D123" s="78"/>
      <c r="E123" s="79"/>
      <c r="F123" s="13"/>
      <c r="H123" s="13"/>
    </row>
  </sheetData>
  <mergeCells count="10">
    <mergeCell ref="D1:P1"/>
    <mergeCell ref="R1:AD1"/>
    <mergeCell ref="D2:I2"/>
    <mergeCell ref="J2:K2"/>
    <mergeCell ref="L2:M2"/>
    <mergeCell ref="N2:P2"/>
    <mergeCell ref="R2:W2"/>
    <mergeCell ref="X2:Y2"/>
    <mergeCell ref="Z2:AA2"/>
    <mergeCell ref="AB2:AD2"/>
  </mergeCells>
  <pageMargins left="0.23622047244094491" right="0.23622047244094491"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Supplementary Table 1</vt:lpstr>
      <vt:lpstr>'Supplementary Table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Arpita Bose</dc:creator>
  <cp:lastModifiedBy>Arpita Bose</cp:lastModifiedBy>
  <dcterms:created xsi:type="dcterms:W3CDTF">2022-02-17T13:19:44Z</dcterms:created>
  <dcterms:modified xsi:type="dcterms:W3CDTF">2022-04-19T11:16:52Z</dcterms:modified>
</cp:coreProperties>
</file>